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.serrano\Desktop\"/>
    </mc:Choice>
  </mc:AlternateContent>
  <bookViews>
    <workbookView xWindow="0" yWindow="0" windowWidth="15360" windowHeight="7650" activeTab="2"/>
  </bookViews>
  <sheets>
    <sheet name="Categorias" sheetId="1" r:id="rId1"/>
    <sheet name="Adicionales" sheetId="4" r:id="rId2"/>
    <sheet name="kilos, Litros y Kms.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2" l="1"/>
  <c r="X9" i="2"/>
  <c r="Z9" i="2"/>
  <c r="J20" i="4" l="1"/>
  <c r="I20" i="4"/>
  <c r="H20" i="4"/>
  <c r="G20" i="4"/>
  <c r="F20" i="4"/>
  <c r="E20" i="4"/>
  <c r="J19" i="4"/>
  <c r="R19" i="4" s="1"/>
  <c r="I19" i="4"/>
  <c r="H19" i="4"/>
  <c r="G19" i="4"/>
  <c r="F19" i="4"/>
  <c r="E19" i="4"/>
  <c r="J18" i="4"/>
  <c r="R18" i="4" s="1"/>
  <c r="I18" i="4"/>
  <c r="H18" i="4"/>
  <c r="G18" i="4"/>
  <c r="F18" i="4"/>
  <c r="E18" i="4"/>
  <c r="J17" i="4"/>
  <c r="I17" i="4"/>
  <c r="H17" i="4"/>
  <c r="G17" i="4"/>
  <c r="F17" i="4"/>
  <c r="E17" i="4"/>
  <c r="J10" i="4"/>
  <c r="I11" i="4"/>
  <c r="H11" i="4"/>
  <c r="G11" i="4"/>
  <c r="F11" i="4"/>
  <c r="E10" i="4"/>
  <c r="J8" i="4"/>
  <c r="I9" i="4"/>
  <c r="H9" i="4"/>
  <c r="G9" i="4"/>
  <c r="F9" i="4"/>
  <c r="E8" i="4"/>
  <c r="J7" i="4"/>
  <c r="I7" i="4"/>
  <c r="H7" i="4"/>
  <c r="G7" i="4"/>
  <c r="F7" i="4"/>
  <c r="E7" i="4"/>
  <c r="J6" i="4"/>
  <c r="I6" i="4"/>
  <c r="H6" i="4"/>
  <c r="G6" i="4"/>
  <c r="F6" i="4"/>
  <c r="E6" i="4"/>
  <c r="J5" i="4"/>
  <c r="I5" i="4"/>
  <c r="H5" i="4"/>
  <c r="G5" i="4"/>
  <c r="F5" i="4"/>
  <c r="E5" i="4"/>
  <c r="J4" i="4"/>
  <c r="I4" i="4"/>
  <c r="H4" i="4"/>
  <c r="G4" i="4"/>
  <c r="F4" i="4"/>
  <c r="E4" i="4"/>
  <c r="N17" i="4" l="1"/>
  <c r="R17" i="4"/>
  <c r="N20" i="4"/>
  <c r="R20" i="4"/>
  <c r="Y4" i="4"/>
  <c r="V4" i="4"/>
  <c r="S4" i="4"/>
  <c r="W4" i="4"/>
  <c r="T4" i="4"/>
  <c r="Q4" i="4"/>
  <c r="W6" i="4"/>
  <c r="S6" i="4"/>
  <c r="Q6" i="4"/>
  <c r="Y6" i="4"/>
  <c r="V6" i="4"/>
  <c r="X6" i="4" s="1"/>
  <c r="T6" i="4"/>
  <c r="U6" i="4" s="1"/>
  <c r="Y8" i="4"/>
  <c r="T8" i="4"/>
  <c r="V8" i="4"/>
  <c r="W8" i="4"/>
  <c r="S8" i="4"/>
  <c r="Q8" i="4"/>
  <c r="T5" i="4"/>
  <c r="Q5" i="4"/>
  <c r="W5" i="4"/>
  <c r="Y5" i="4"/>
  <c r="V5" i="4"/>
  <c r="S5" i="4"/>
  <c r="T7" i="4"/>
  <c r="Y7" i="4"/>
  <c r="Q7" i="4"/>
  <c r="W7" i="4"/>
  <c r="V7" i="4"/>
  <c r="S7" i="4"/>
  <c r="V10" i="4"/>
  <c r="W10" i="4"/>
  <c r="S10" i="4"/>
  <c r="Q10" i="4"/>
  <c r="Y10" i="4"/>
  <c r="T10" i="4"/>
  <c r="P4" i="4"/>
  <c r="O4" i="4"/>
  <c r="L6" i="4"/>
  <c r="P6" i="4"/>
  <c r="O6" i="4"/>
  <c r="P8" i="4"/>
  <c r="R8" i="4" s="1"/>
  <c r="O8" i="4"/>
  <c r="L17" i="4"/>
  <c r="P17" i="4"/>
  <c r="Q17" i="4"/>
  <c r="O17" i="4"/>
  <c r="P19" i="4"/>
  <c r="Q19" i="4"/>
  <c r="O19" i="4"/>
  <c r="N19" i="4"/>
  <c r="P5" i="4"/>
  <c r="R5" i="4" s="1"/>
  <c r="O5" i="4"/>
  <c r="P7" i="4"/>
  <c r="O7" i="4"/>
  <c r="O10" i="4"/>
  <c r="P10" i="4"/>
  <c r="P18" i="4"/>
  <c r="Q18" i="4"/>
  <c r="O18" i="4"/>
  <c r="P20" i="4"/>
  <c r="Q20" i="4"/>
  <c r="O20" i="4"/>
  <c r="N18" i="4"/>
  <c r="N8" i="4"/>
  <c r="N7" i="4"/>
  <c r="N4" i="4"/>
  <c r="N6" i="4"/>
  <c r="N10" i="4"/>
  <c r="N5" i="4"/>
  <c r="M6" i="4"/>
  <c r="L8" i="4"/>
  <c r="M7" i="4"/>
  <c r="L7" i="4"/>
  <c r="M17" i="4"/>
  <c r="L18" i="4"/>
  <c r="L19" i="4"/>
  <c r="M18" i="4"/>
  <c r="L4" i="4"/>
  <c r="M4" i="4"/>
  <c r="L5" i="4"/>
  <c r="M8" i="4"/>
  <c r="L10" i="4"/>
  <c r="M19" i="4"/>
  <c r="L20" i="4"/>
  <c r="M5" i="4"/>
  <c r="M10" i="4"/>
  <c r="M20" i="4"/>
  <c r="Q20" i="2"/>
  <c r="P20" i="2"/>
  <c r="AE20" i="2" s="1"/>
  <c r="O20" i="2"/>
  <c r="N20" i="2"/>
  <c r="M20" i="2"/>
  <c r="L20" i="2"/>
  <c r="K20" i="2"/>
  <c r="J20" i="2"/>
  <c r="I20" i="2"/>
  <c r="H20" i="2"/>
  <c r="G20" i="2"/>
  <c r="F20" i="2"/>
  <c r="Q19" i="2"/>
  <c r="P19" i="2"/>
  <c r="AE19" i="2" s="1"/>
  <c r="O19" i="2"/>
  <c r="N19" i="2"/>
  <c r="M19" i="2"/>
  <c r="L19" i="2"/>
  <c r="K19" i="2"/>
  <c r="J19" i="2"/>
  <c r="I19" i="2"/>
  <c r="H19" i="2"/>
  <c r="G19" i="2"/>
  <c r="F19" i="2"/>
  <c r="Q18" i="2"/>
  <c r="P18" i="2"/>
  <c r="O18" i="2"/>
  <c r="N18" i="2"/>
  <c r="M18" i="2"/>
  <c r="L18" i="2"/>
  <c r="K18" i="2"/>
  <c r="J18" i="2"/>
  <c r="I18" i="2"/>
  <c r="H18" i="2"/>
  <c r="G18" i="2"/>
  <c r="F18" i="2"/>
  <c r="P11" i="2"/>
  <c r="H11" i="2"/>
  <c r="P10" i="2"/>
  <c r="N10" i="2"/>
  <c r="L10" i="2"/>
  <c r="J10" i="2"/>
  <c r="H10" i="2"/>
  <c r="F10" i="2"/>
  <c r="P9" i="2"/>
  <c r="AE9" i="2" s="1"/>
  <c r="N9" i="2"/>
  <c r="L9" i="2"/>
  <c r="J9" i="2"/>
  <c r="H9" i="2"/>
  <c r="F9" i="2"/>
  <c r="Q8" i="2"/>
  <c r="P8" i="2"/>
  <c r="AE8" i="2" s="1"/>
  <c r="O8" i="2"/>
  <c r="N8" i="2"/>
  <c r="M8" i="2"/>
  <c r="L8" i="2"/>
  <c r="K8" i="2"/>
  <c r="J8" i="2"/>
  <c r="I8" i="2"/>
  <c r="H8" i="2"/>
  <c r="G8" i="2"/>
  <c r="F8" i="2"/>
  <c r="Q7" i="2"/>
  <c r="P7" i="2"/>
  <c r="AE7" i="2" s="1"/>
  <c r="O7" i="2"/>
  <c r="N7" i="2"/>
  <c r="M7" i="2"/>
  <c r="L7" i="2"/>
  <c r="K7" i="2"/>
  <c r="J7" i="2"/>
  <c r="I7" i="2"/>
  <c r="H7" i="2"/>
  <c r="G7" i="2"/>
  <c r="F7" i="2"/>
  <c r="Q6" i="2"/>
  <c r="P6" i="2"/>
  <c r="AE6" i="2" s="1"/>
  <c r="O6" i="2"/>
  <c r="N6" i="2"/>
  <c r="M6" i="2"/>
  <c r="L6" i="2"/>
  <c r="K6" i="2"/>
  <c r="J6" i="2"/>
  <c r="I6" i="2"/>
  <c r="H6" i="2"/>
  <c r="G6" i="2"/>
  <c r="F6" i="2"/>
  <c r="Q5" i="2"/>
  <c r="P5" i="2"/>
  <c r="AE5" i="2" s="1"/>
  <c r="O5" i="2"/>
  <c r="N5" i="2"/>
  <c r="M5" i="2"/>
  <c r="L5" i="2"/>
  <c r="K5" i="2"/>
  <c r="J5" i="2"/>
  <c r="I5" i="2"/>
  <c r="H5" i="2"/>
  <c r="G5" i="2"/>
  <c r="F5" i="2"/>
  <c r="AB5" i="2" l="1"/>
  <c r="AF5" i="2"/>
  <c r="AB6" i="2"/>
  <c r="AF6" i="2"/>
  <c r="AC18" i="2"/>
  <c r="AE18" i="2"/>
  <c r="S19" i="2"/>
  <c r="AB20" i="2"/>
  <c r="AF20" i="2"/>
  <c r="S6" i="2"/>
  <c r="AB7" i="2"/>
  <c r="AF7" i="2"/>
  <c r="AB8" i="2"/>
  <c r="AF8" i="2"/>
  <c r="AE10" i="2"/>
  <c r="AC10" i="2"/>
  <c r="AB18" i="2"/>
  <c r="AF18" i="2"/>
  <c r="AD18" i="2"/>
  <c r="AB19" i="2"/>
  <c r="AF19" i="2"/>
  <c r="X10" i="4"/>
  <c r="U5" i="4"/>
  <c r="R10" i="4"/>
  <c r="R4" i="4"/>
  <c r="U10" i="4"/>
  <c r="X7" i="4"/>
  <c r="U8" i="4"/>
  <c r="R6" i="4"/>
  <c r="X5" i="4"/>
  <c r="X8" i="4"/>
  <c r="U4" i="4"/>
  <c r="R7" i="4"/>
  <c r="U7" i="4"/>
  <c r="X4" i="4"/>
  <c r="T8" i="2"/>
  <c r="T19" i="2"/>
  <c r="AD5" i="2"/>
  <c r="X5" i="2"/>
  <c r="V5" i="2"/>
  <c r="Z5" i="2"/>
  <c r="AD6" i="2"/>
  <c r="Z6" i="2"/>
  <c r="X6" i="2"/>
  <c r="V6" i="2"/>
  <c r="AC20" i="2"/>
  <c r="AA20" i="2"/>
  <c r="Y20" i="2"/>
  <c r="U20" i="2"/>
  <c r="W20" i="2"/>
  <c r="AC7" i="2"/>
  <c r="AA7" i="2"/>
  <c r="Y7" i="2"/>
  <c r="W7" i="2"/>
  <c r="U7" i="2"/>
  <c r="AC8" i="2"/>
  <c r="AA8" i="2"/>
  <c r="U8" i="2"/>
  <c r="Y8" i="2"/>
  <c r="W8" i="2"/>
  <c r="AA10" i="2"/>
  <c r="U10" i="2"/>
  <c r="Y10" i="2"/>
  <c r="W10" i="2"/>
  <c r="AD20" i="2"/>
  <c r="X20" i="2"/>
  <c r="V20" i="2"/>
  <c r="Z20" i="2"/>
  <c r="T6" i="2"/>
  <c r="AD7" i="2"/>
  <c r="Z7" i="2"/>
  <c r="X7" i="2"/>
  <c r="V7" i="2"/>
  <c r="AD8" i="2"/>
  <c r="V8" i="2"/>
  <c r="Z8" i="2"/>
  <c r="X8" i="2"/>
  <c r="AC9" i="2"/>
  <c r="AA9" i="2"/>
  <c r="W9" i="2"/>
  <c r="U9" i="2"/>
  <c r="Y9" i="2"/>
  <c r="AA18" i="2"/>
  <c r="W18" i="2"/>
  <c r="Y18" i="2"/>
  <c r="U18" i="2"/>
  <c r="AC19" i="2"/>
  <c r="AA19" i="2"/>
  <c r="Y19" i="2"/>
  <c r="U19" i="2"/>
  <c r="W19" i="2"/>
  <c r="AC5" i="2"/>
  <c r="AA5" i="2"/>
  <c r="Y5" i="2"/>
  <c r="W5" i="2"/>
  <c r="U5" i="2"/>
  <c r="S5" i="2"/>
  <c r="AC6" i="2"/>
  <c r="AA6" i="2"/>
  <c r="Y6" i="2"/>
  <c r="W6" i="2"/>
  <c r="U6" i="2"/>
  <c r="S8" i="2"/>
  <c r="S9" i="2"/>
  <c r="Z18" i="2"/>
  <c r="X18" i="2"/>
  <c r="V18" i="2"/>
  <c r="AD19" i="2"/>
  <c r="X19" i="2"/>
  <c r="V19" i="2"/>
  <c r="Z19" i="2"/>
  <c r="S7" i="2"/>
  <c r="S18" i="2"/>
  <c r="S20" i="2"/>
  <c r="S10" i="2"/>
  <c r="T5" i="2"/>
  <c r="T7" i="2"/>
  <c r="T18" i="2"/>
  <c r="T20" i="2"/>
  <c r="I27" i="1" l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11" i="1"/>
  <c r="X11" i="1" s="1"/>
  <c r="H11" i="1"/>
  <c r="G11" i="1"/>
  <c r="F11" i="1"/>
  <c r="E11" i="1"/>
  <c r="D11" i="1"/>
  <c r="I10" i="1"/>
  <c r="X10" i="1" s="1"/>
  <c r="H10" i="1"/>
  <c r="G10" i="1"/>
  <c r="F10" i="1"/>
  <c r="E10" i="1"/>
  <c r="D10" i="1"/>
  <c r="I9" i="1"/>
  <c r="X9" i="1" s="1"/>
  <c r="H9" i="1"/>
  <c r="G9" i="1"/>
  <c r="F9" i="1"/>
  <c r="E9" i="1"/>
  <c r="D9" i="1"/>
  <c r="I8" i="1"/>
  <c r="X8" i="1" s="1"/>
  <c r="H8" i="1"/>
  <c r="G8" i="1"/>
  <c r="F8" i="1"/>
  <c r="E8" i="1"/>
  <c r="D8" i="1"/>
  <c r="X21" i="1" l="1"/>
  <c r="V21" i="1"/>
  <c r="R21" i="1"/>
  <c r="P21" i="1"/>
  <c r="U21" i="1"/>
  <c r="S21" i="1"/>
  <c r="O21" i="1"/>
  <c r="U22" i="1"/>
  <c r="S22" i="1"/>
  <c r="O22" i="1"/>
  <c r="X22" i="1"/>
  <c r="V22" i="1"/>
  <c r="R22" i="1"/>
  <c r="T22" i="1" s="1"/>
  <c r="P22" i="1"/>
  <c r="X23" i="1"/>
  <c r="V23" i="1"/>
  <c r="R23" i="1"/>
  <c r="P23" i="1"/>
  <c r="U23" i="1"/>
  <c r="S23" i="1"/>
  <c r="O23" i="1"/>
  <c r="L24" i="1"/>
  <c r="X24" i="1"/>
  <c r="V24" i="1"/>
  <c r="S24" i="1"/>
  <c r="P24" i="1"/>
  <c r="U24" i="1"/>
  <c r="R24" i="1"/>
  <c r="O24" i="1"/>
  <c r="X25" i="1"/>
  <c r="U25" i="1"/>
  <c r="R25" i="1"/>
  <c r="T25" i="1" s="1"/>
  <c r="P25" i="1"/>
  <c r="V25" i="1"/>
  <c r="S25" i="1"/>
  <c r="O25" i="1"/>
  <c r="Q25" i="1" s="1"/>
  <c r="X26" i="1"/>
  <c r="V26" i="1"/>
  <c r="S26" i="1"/>
  <c r="P26" i="1"/>
  <c r="U26" i="1"/>
  <c r="R26" i="1"/>
  <c r="O26" i="1"/>
  <c r="X27" i="1"/>
  <c r="U27" i="1"/>
  <c r="R27" i="1"/>
  <c r="T27" i="1" s="1"/>
  <c r="P27" i="1"/>
  <c r="V27" i="1"/>
  <c r="S27" i="1"/>
  <c r="O27" i="1"/>
  <c r="Q27" i="1" s="1"/>
  <c r="R9" i="1"/>
  <c r="V9" i="1"/>
  <c r="S9" i="1"/>
  <c r="P9" i="1"/>
  <c r="P11" i="1"/>
  <c r="R11" i="1"/>
  <c r="V11" i="1"/>
  <c r="S11" i="1"/>
  <c r="V8" i="1"/>
  <c r="R8" i="1"/>
  <c r="P8" i="1"/>
  <c r="S8" i="1"/>
  <c r="P10" i="1"/>
  <c r="R10" i="1"/>
  <c r="V10" i="1"/>
  <c r="S10" i="1"/>
  <c r="L26" i="1"/>
  <c r="N26" i="1"/>
  <c r="M26" i="1"/>
  <c r="U8" i="1"/>
  <c r="W8" i="1" s="1"/>
  <c r="O8" i="1"/>
  <c r="N8" i="1"/>
  <c r="M8" i="1"/>
  <c r="K10" i="1"/>
  <c r="U10" i="1"/>
  <c r="O10" i="1"/>
  <c r="N10" i="1"/>
  <c r="M10" i="1"/>
  <c r="N21" i="1"/>
  <c r="M21" i="1"/>
  <c r="K23" i="1"/>
  <c r="N23" i="1"/>
  <c r="M23" i="1"/>
  <c r="N25" i="1"/>
  <c r="M25" i="1"/>
  <c r="K27" i="1"/>
  <c r="N27" i="1"/>
  <c r="M27" i="1"/>
  <c r="L9" i="1"/>
  <c r="U9" i="1"/>
  <c r="W9" i="1" s="1"/>
  <c r="O9" i="1"/>
  <c r="N9" i="1"/>
  <c r="M9" i="1"/>
  <c r="L11" i="1"/>
  <c r="U11" i="1"/>
  <c r="O11" i="1"/>
  <c r="N11" i="1"/>
  <c r="M11" i="1"/>
  <c r="L22" i="1"/>
  <c r="N22" i="1"/>
  <c r="M22" i="1"/>
  <c r="K24" i="1"/>
  <c r="N24" i="1"/>
  <c r="M24" i="1"/>
  <c r="L10" i="1"/>
  <c r="K11" i="1"/>
  <c r="L23" i="1"/>
  <c r="L27" i="1"/>
  <c r="K8" i="1"/>
  <c r="K21" i="1"/>
  <c r="K25" i="1"/>
  <c r="L8" i="1"/>
  <c r="K9" i="1"/>
  <c r="L21" i="1"/>
  <c r="K22" i="1"/>
  <c r="L25" i="1"/>
  <c r="K26" i="1"/>
  <c r="Q22" i="1" l="1"/>
  <c r="W22" i="1"/>
  <c r="W27" i="1"/>
  <c r="Q26" i="1"/>
  <c r="W26" i="1"/>
  <c r="T26" i="1"/>
  <c r="W25" i="1"/>
  <c r="Q24" i="1"/>
  <c r="W24" i="1"/>
  <c r="T24" i="1"/>
  <c r="Q23" i="1"/>
  <c r="W23" i="1"/>
  <c r="T23" i="1"/>
  <c r="Q21" i="1"/>
  <c r="W21" i="1"/>
  <c r="T21" i="1"/>
  <c r="W11" i="1"/>
  <c r="W10" i="1"/>
  <c r="Q8" i="1"/>
  <c r="Q11" i="1"/>
  <c r="Q10" i="1"/>
  <c r="T11" i="1"/>
  <c r="Q9" i="1"/>
  <c r="T10" i="1"/>
  <c r="T8" i="1"/>
  <c r="T9" i="1"/>
</calcChain>
</file>

<file path=xl/sharedStrings.xml><?xml version="1.0" encoding="utf-8"?>
<sst xmlns="http://schemas.openxmlformats.org/spreadsheetml/2006/main" count="225" uniqueCount="85">
  <si>
    <t>ESCALAS SALARIALES CCT 592/10: FRACCIONAMIENTO-TALLERES-CENTRO DE CANJE</t>
  </si>
  <si>
    <t xml:space="preserve">PERSONAL FRACCIONAMIENTO - TALLERES DE REPARACIÓN DE ENVASES - </t>
  </si>
  <si>
    <t>ADMINISTRACIÓN PLANTA - CENTRO DE CANJE</t>
  </si>
  <si>
    <t>REMUNERACIONES CCT 592/10</t>
  </si>
  <si>
    <r>
      <rPr>
        <sz val="12"/>
        <rFont val="Arial"/>
        <family val="2"/>
      </rPr>
      <t xml:space="preserve">Sueldo Básico a </t>
    </r>
    <r>
      <rPr>
        <b/>
        <sz val="14"/>
        <rFont val="Arial"/>
        <family val="2"/>
      </rPr>
      <t>Abril de 2018</t>
    </r>
  </si>
  <si>
    <r>
      <rPr>
        <sz val="12"/>
        <rFont val="Arial"/>
        <family val="2"/>
      </rPr>
      <t>Sueldo Básico a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Mayo de 2018</t>
    </r>
  </si>
  <si>
    <r>
      <rPr>
        <sz val="12"/>
        <rFont val="Arial"/>
        <family val="2"/>
      </rPr>
      <t>Sueldo Básico a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Agosto de 2018</t>
    </r>
  </si>
  <si>
    <r>
      <rPr>
        <sz val="12"/>
        <rFont val="Arial"/>
        <family val="2"/>
      </rPr>
      <t>Sueldo Básico a</t>
    </r>
    <r>
      <rPr>
        <b/>
        <sz val="14"/>
        <rFont val="Arial"/>
        <family val="2"/>
      </rPr>
      <t xml:space="preserve"> Octubre de 2018</t>
    </r>
  </si>
  <si>
    <r>
      <rPr>
        <sz val="12"/>
        <rFont val="Arial"/>
        <family val="2"/>
      </rPr>
      <t>Sueldo Básico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Noviembre de 2018</t>
    </r>
  </si>
  <si>
    <r>
      <rPr>
        <sz val="12"/>
        <rFont val="Arial"/>
        <family val="2"/>
      </rPr>
      <t>Sueldo Básico a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Marzo de 2019</t>
    </r>
  </si>
  <si>
    <r>
      <rPr>
        <sz val="12"/>
        <rFont val="Arial"/>
        <family val="2"/>
      </rPr>
      <t>Sueldo Básico a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Abril de 2019</t>
    </r>
  </si>
  <si>
    <r>
      <rPr>
        <sz val="12"/>
        <rFont val="Arial"/>
        <family val="2"/>
      </rPr>
      <t>Sueldo Básico a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Julio de 2019</t>
    </r>
  </si>
  <si>
    <t>CATEGORIAS</t>
  </si>
  <si>
    <t>ESCALAS SALARIALES CCT 592/10: DISTRIBUCIÓN</t>
  </si>
  <si>
    <t>PERSONAL DEPOSITO - DISTRIBUCIÓN - LIMPIEZA Y MAESTRANZA</t>
  </si>
  <si>
    <t>TALLERES MECANICOS DE REPARACIÓN DE VEHICULOS DE TRANSPORTE</t>
  </si>
  <si>
    <t>I</t>
  </si>
  <si>
    <t>II</t>
  </si>
  <si>
    <t>III</t>
  </si>
  <si>
    <t>IV</t>
  </si>
  <si>
    <t>V</t>
  </si>
  <si>
    <t>VI</t>
  </si>
  <si>
    <t>VII</t>
  </si>
  <si>
    <t>CONCEPTOS</t>
  </si>
  <si>
    <t>Antigüedad - Art. 15° (1% Cat. 2 Fracc.)</t>
  </si>
  <si>
    <t>Asistencia y Puntualidad - Art. 19°</t>
  </si>
  <si>
    <t>Vale Comida - Art. 16°</t>
  </si>
  <si>
    <t>No Remunerativo/Dia efectivamente trabajado</t>
  </si>
  <si>
    <t xml:space="preserve">Horario Extendido dia Sabado, según </t>
  </si>
  <si>
    <t>Resolución N° 67 - CategorÍa IV</t>
  </si>
  <si>
    <t>Resolución N° 67 - CategorÍa V</t>
  </si>
  <si>
    <t>VACACIONES</t>
  </si>
  <si>
    <t>Antigüedad de 1 a 5 años</t>
  </si>
  <si>
    <t>Antigüedad de 5 a 10 años</t>
  </si>
  <si>
    <t>NUEVOS VALORES POR KILOGRAMO, KILOMETROS Y LITROS</t>
  </si>
  <si>
    <t>ART. 13°, inc B (ADICIONAL HORARIO EXTENDIDO)</t>
  </si>
  <si>
    <t>REPARTO/TAREAS</t>
  </si>
  <si>
    <r>
      <rPr>
        <sz val="12"/>
        <rFont val="Arial"/>
        <family val="2"/>
      </rPr>
      <t>Valores a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Abril de 2018 25,20%</t>
    </r>
  </si>
  <si>
    <r>
      <rPr>
        <sz val="12"/>
        <rFont val="Arial"/>
        <family val="2"/>
      </rPr>
      <t>Valores a</t>
    </r>
    <r>
      <rPr>
        <b/>
        <sz val="14"/>
        <rFont val="Arial"/>
        <family val="2"/>
      </rPr>
      <t xml:space="preserve"> Mayo de 2018 9,00%</t>
    </r>
  </si>
  <si>
    <r>
      <rPr>
        <sz val="12"/>
        <rFont val="Arial"/>
        <family val="2"/>
      </rPr>
      <t>Valores a</t>
    </r>
    <r>
      <rPr>
        <b/>
        <sz val="14"/>
        <rFont val="Arial"/>
        <family val="2"/>
      </rPr>
      <t xml:space="preserve"> Agosto de 2018 5,00%</t>
    </r>
  </si>
  <si>
    <r>
      <rPr>
        <sz val="12"/>
        <rFont val="Arial"/>
        <family val="2"/>
      </rPr>
      <t>Valores a</t>
    </r>
    <r>
      <rPr>
        <b/>
        <sz val="14"/>
        <rFont val="Arial"/>
        <family val="2"/>
      </rPr>
      <t xml:space="preserve"> Octubre 2018 6,00%</t>
    </r>
  </si>
  <si>
    <r>
      <rPr>
        <sz val="12"/>
        <rFont val="Arial"/>
        <family val="2"/>
      </rPr>
      <t>Valores a</t>
    </r>
    <r>
      <rPr>
        <b/>
        <sz val="14"/>
        <rFont val="Arial"/>
        <family val="2"/>
      </rPr>
      <t xml:space="preserve"> Noviembre 2018 8,00%</t>
    </r>
  </si>
  <si>
    <r>
      <rPr>
        <sz val="12"/>
        <rFont val="Arial"/>
        <family val="2"/>
      </rPr>
      <t>Valores a</t>
    </r>
    <r>
      <rPr>
        <b/>
        <sz val="14"/>
        <rFont val="Arial"/>
        <family val="2"/>
      </rPr>
      <t xml:space="preserve"> Marzo de 2018 12,00%</t>
    </r>
  </si>
  <si>
    <r>
      <rPr>
        <sz val="12"/>
        <rFont val="Arial"/>
        <family val="2"/>
      </rPr>
      <t>Valores a</t>
    </r>
    <r>
      <rPr>
        <b/>
        <sz val="14"/>
        <rFont val="Arial"/>
        <family val="2"/>
      </rPr>
      <t xml:space="preserve"> Julio 2019 9,00%</t>
    </r>
  </si>
  <si>
    <t>Repartidor</t>
  </si>
  <si>
    <t>Acompañante</t>
  </si>
  <si>
    <t>Usuario</t>
  </si>
  <si>
    <t>Comercio/Industria</t>
  </si>
  <si>
    <t>Sub Distribuidor/Distribuidor</t>
  </si>
  <si>
    <t>Centro de Canje y abastecedor de Deposito</t>
  </si>
  <si>
    <t>Granel (valor por Litro)</t>
  </si>
  <si>
    <t>Abastecimiento de Gas a granel a P. fracción</t>
  </si>
  <si>
    <t>(Valor/Kilometro)</t>
  </si>
  <si>
    <t>Antigüedad de 10 a 20 años</t>
  </si>
  <si>
    <t>Antigüedad Mayor de 20 años</t>
  </si>
  <si>
    <r>
      <rPr>
        <sz val="12"/>
        <rFont val="Arial"/>
        <family val="2"/>
      </rPr>
      <t>Sueldo Básico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Octubre de 2019</t>
    </r>
  </si>
  <si>
    <t>TOTAL 55%</t>
  </si>
  <si>
    <t>ADICIONALES</t>
  </si>
  <si>
    <r>
      <rPr>
        <sz val="12"/>
        <rFont val="Arial"/>
        <family val="2"/>
      </rPr>
      <t>Valores a</t>
    </r>
    <r>
      <rPr>
        <b/>
        <sz val="14"/>
        <rFont val="Arial"/>
        <family val="2"/>
      </rPr>
      <t xml:space="preserve"> Octubre 2019 10,00%</t>
    </r>
  </si>
  <si>
    <r>
      <rPr>
        <sz val="12"/>
        <rFont val="Arial"/>
        <family val="2"/>
      </rPr>
      <t>Valores a</t>
    </r>
    <r>
      <rPr>
        <b/>
        <sz val="14"/>
        <rFont val="Arial"/>
        <family val="2"/>
      </rPr>
      <t xml:space="preserve"> Noviembre 2019 4,2%</t>
    </r>
  </si>
  <si>
    <r>
      <rPr>
        <sz val="12"/>
        <rFont val="Arial"/>
        <family val="2"/>
      </rPr>
      <t>Sueldo Básico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Noviembre de 2019</t>
    </r>
  </si>
  <si>
    <r>
      <rPr>
        <sz val="12"/>
        <rFont val="Arial"/>
        <family val="2"/>
      </rPr>
      <t>Sueldo Básico a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Enero de 2020</t>
    </r>
  </si>
  <si>
    <r>
      <rPr>
        <sz val="12"/>
        <rFont val="Arial"/>
        <family val="2"/>
      </rPr>
      <t>Valores a</t>
    </r>
    <r>
      <rPr>
        <b/>
        <sz val="14"/>
        <rFont val="Arial"/>
        <family val="2"/>
      </rPr>
      <t xml:space="preserve"> Enero de 2020 9,00%</t>
    </r>
  </si>
  <si>
    <t>PLUS VACACIONAL</t>
  </si>
  <si>
    <r>
      <rPr>
        <sz val="12"/>
        <rFont val="Arial"/>
        <family val="2"/>
      </rPr>
      <t>Sueldo Básico a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Abril de 2020</t>
    </r>
  </si>
  <si>
    <r>
      <rPr>
        <sz val="12"/>
        <rFont val="Arial"/>
        <family val="2"/>
      </rPr>
      <t>Sueldo Básico a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Junio de 2020</t>
    </r>
  </si>
  <si>
    <r>
      <rPr>
        <sz val="12"/>
        <rFont val="Arial"/>
        <family val="2"/>
      </rPr>
      <t>Valores</t>
    </r>
    <r>
      <rPr>
        <b/>
        <sz val="14"/>
        <rFont val="Arial"/>
        <family val="2"/>
      </rPr>
      <t xml:space="preserve"> Enero de 2020 9,00%</t>
    </r>
  </si>
  <si>
    <r>
      <rPr>
        <sz val="12"/>
        <rFont val="Arial"/>
        <family val="2"/>
      </rPr>
      <t>Valores</t>
    </r>
    <r>
      <rPr>
        <b/>
        <sz val="14"/>
        <rFont val="Arial"/>
        <family val="2"/>
      </rPr>
      <t xml:space="preserve"> Noviembre 2019 4,2%</t>
    </r>
  </si>
  <si>
    <r>
      <rPr>
        <sz val="12"/>
        <rFont val="Arial"/>
        <family val="2"/>
      </rPr>
      <t>Valores</t>
    </r>
    <r>
      <rPr>
        <b/>
        <sz val="14"/>
        <rFont val="Arial"/>
        <family val="2"/>
      </rPr>
      <t xml:space="preserve"> Octubre 2019 10,00%</t>
    </r>
  </si>
  <si>
    <r>
      <rPr>
        <sz val="12"/>
        <rFont val="Arial"/>
        <family val="2"/>
      </rPr>
      <t xml:space="preserve">Valores </t>
    </r>
    <r>
      <rPr>
        <b/>
        <sz val="14"/>
        <rFont val="Arial"/>
        <family val="2"/>
      </rPr>
      <t>Julio 2019 9,00%</t>
    </r>
  </si>
  <si>
    <r>
      <rPr>
        <sz val="12"/>
        <rFont val="Arial"/>
        <family val="2"/>
      </rPr>
      <t xml:space="preserve">Valores </t>
    </r>
    <r>
      <rPr>
        <b/>
        <sz val="14"/>
        <rFont val="Arial"/>
        <family val="2"/>
      </rPr>
      <t>Abril de 2020 5,00%</t>
    </r>
  </si>
  <si>
    <r>
      <rPr>
        <sz val="12"/>
        <rFont val="Arial"/>
        <family val="2"/>
      </rPr>
      <t xml:space="preserve">Valores </t>
    </r>
    <r>
      <rPr>
        <b/>
        <sz val="14"/>
        <rFont val="Arial"/>
        <family val="2"/>
      </rPr>
      <t>Junio de 2020 5,00%</t>
    </r>
  </si>
  <si>
    <r>
      <rPr>
        <sz val="12"/>
        <rFont val="Arial"/>
        <family val="2"/>
      </rPr>
      <t>Sueldo Básico a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Mayo de 2020</t>
    </r>
  </si>
  <si>
    <r>
      <rPr>
        <sz val="12"/>
        <rFont val="Arial"/>
        <family val="2"/>
      </rPr>
      <t xml:space="preserve">Sueldo Básico a </t>
    </r>
    <r>
      <rPr>
        <b/>
        <sz val="14"/>
        <rFont val="Arial"/>
        <family val="2"/>
      </rPr>
      <t>Mayo de 2020</t>
    </r>
  </si>
  <si>
    <r>
      <t xml:space="preserve">Retroactivo </t>
    </r>
    <r>
      <rPr>
        <b/>
        <sz val="14"/>
        <rFont val="Arial"/>
        <family val="2"/>
      </rPr>
      <t>Abril 2020</t>
    </r>
  </si>
  <si>
    <r>
      <t xml:space="preserve">Retroactivo </t>
    </r>
    <r>
      <rPr>
        <b/>
        <sz val="14"/>
        <rFont val="Arial"/>
        <family val="2"/>
      </rPr>
      <t>Mayo 2020</t>
    </r>
  </si>
  <si>
    <r>
      <t xml:space="preserve">Retroactivo </t>
    </r>
    <r>
      <rPr>
        <b/>
        <sz val="14"/>
        <rFont val="Arial"/>
        <family val="2"/>
      </rPr>
      <t>Junio 2020</t>
    </r>
  </si>
  <si>
    <r>
      <t>Retroactivo Junio</t>
    </r>
    <r>
      <rPr>
        <b/>
        <sz val="14"/>
        <rFont val="Arial"/>
        <family val="2"/>
      </rPr>
      <t xml:space="preserve"> 2020</t>
    </r>
  </si>
  <si>
    <t xml:space="preserve"> + 3%</t>
  </si>
  <si>
    <t>+3%</t>
  </si>
  <si>
    <r>
      <rPr>
        <sz val="16"/>
        <rFont val="Arial"/>
        <family val="2"/>
      </rPr>
      <t>Sueldo Básico a</t>
    </r>
    <r>
      <rPr>
        <b/>
        <sz val="16"/>
        <rFont val="Arial"/>
        <family val="2"/>
      </rPr>
      <t xml:space="preserve"> Julio de 2020</t>
    </r>
  </si>
  <si>
    <r>
      <rPr>
        <sz val="16"/>
        <rFont val="Arial"/>
        <family val="2"/>
      </rPr>
      <t xml:space="preserve">Valores </t>
    </r>
    <r>
      <rPr>
        <b/>
        <sz val="16"/>
        <rFont val="Arial"/>
        <family val="2"/>
      </rPr>
      <t>Julio de 2020 45,2%</t>
    </r>
  </si>
  <si>
    <r>
      <rPr>
        <sz val="16"/>
        <rFont val="Arial"/>
        <family val="2"/>
      </rPr>
      <t>Sueldo Básico a</t>
    </r>
    <r>
      <rPr>
        <b/>
        <sz val="16"/>
        <rFont val="Arial"/>
        <family val="2"/>
      </rPr>
      <t xml:space="preserve"> Julio 2020</t>
    </r>
  </si>
  <si>
    <r>
      <rPr>
        <sz val="12"/>
        <rFont val="Arial"/>
        <family val="2"/>
      </rPr>
      <t xml:space="preserve">Valores </t>
    </r>
    <r>
      <rPr>
        <b/>
        <sz val="14"/>
        <rFont val="Arial"/>
        <family val="2"/>
      </rPr>
      <t>Abril de 2019 55%</t>
    </r>
  </si>
  <si>
    <r>
      <rPr>
        <sz val="12"/>
        <rFont val="Arial"/>
        <family val="2"/>
      </rPr>
      <t>Valores a</t>
    </r>
    <r>
      <rPr>
        <b/>
        <sz val="14"/>
        <rFont val="Arial"/>
        <family val="2"/>
      </rPr>
      <t xml:space="preserve"> Abril de 2019 55%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</si>
</sst>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_ ;_ &quot;$&quot;\ * \-#,##0_ ;_ &quot;$&quot;\ * &quot;-&quot;_ ;_ @_ "/>
    <numFmt numFmtId="165" formatCode="_ &quot;$&quot;\ * #,##0.00_ ;_ &quot;$&quot;\ * \-#,##0.00_ ;_ &quot;$&quot;\ * &quot;-&quot;??_ ;_ @_ "/>
    <numFmt numFmtId="166" formatCode="_ &quot;$&quot;\ * #,##0.000000_ ;_ &quot;$&quot;\ * \-#,##0.000000_ ;_ &quot;$&quot;\ * &quot;-&quot;??????_ ;_ @_ "/>
    <numFmt numFmtId="167" formatCode="#,##0.000000"/>
    <numFmt numFmtId="168" formatCode="_ * #,##0.0000_ ;_ * \-#,##0.0000_ ;_ * &quot;-&quot;????_ ;_ @_ 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5"/>
      <color theme="1"/>
      <name val="Arial"/>
      <family val="2"/>
    </font>
    <font>
      <b/>
      <sz val="15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n">
        <color indexed="64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double">
        <color indexed="64"/>
      </bottom>
      <diagonal/>
    </border>
    <border>
      <left/>
      <right style="thick">
        <color auto="1"/>
      </right>
      <top style="thick">
        <color auto="1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auto="1"/>
      </right>
      <top style="double">
        <color indexed="64"/>
      </top>
      <bottom/>
      <diagonal/>
    </border>
    <border>
      <left/>
      <right style="thick">
        <color auto="1"/>
      </right>
      <top style="double">
        <color indexed="64"/>
      </top>
      <bottom/>
      <diagonal/>
    </border>
    <border>
      <left style="thick">
        <color auto="1"/>
      </left>
      <right style="thin">
        <color indexed="64"/>
      </right>
      <top style="double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double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double">
        <color indexed="64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double">
        <color indexed="64"/>
      </left>
      <right style="double">
        <color indexed="64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indexed="64"/>
      </right>
      <top style="thick">
        <color auto="1"/>
      </top>
      <bottom style="thick">
        <color auto="1"/>
      </bottom>
      <diagonal/>
    </border>
    <border>
      <left style="double">
        <color indexed="64"/>
      </left>
      <right style="double">
        <color indexed="64"/>
      </right>
      <top style="thick">
        <color auto="1"/>
      </top>
      <bottom style="thick">
        <color auto="1"/>
      </bottom>
      <diagonal/>
    </border>
    <border>
      <left style="double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indexed="64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medium">
        <color auto="1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double">
        <color auto="1"/>
      </right>
      <top style="thick">
        <color auto="1"/>
      </top>
      <bottom style="medium">
        <color auto="1"/>
      </bottom>
      <diagonal/>
    </border>
    <border>
      <left/>
      <right style="double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auto="1"/>
      </right>
      <top/>
      <bottom/>
      <diagonal/>
    </border>
    <border>
      <left style="thick">
        <color auto="1"/>
      </left>
      <right style="double">
        <color indexed="64"/>
      </right>
      <top/>
      <bottom style="thick">
        <color auto="1"/>
      </bottom>
      <diagonal/>
    </border>
    <border>
      <left style="double">
        <color indexed="64"/>
      </left>
      <right style="double">
        <color indexed="64"/>
      </right>
      <top/>
      <bottom style="thick">
        <color auto="1"/>
      </bottom>
      <diagonal/>
    </border>
    <border>
      <left style="double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ck">
        <color indexed="64"/>
      </right>
      <top style="medium">
        <color auto="1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57">
    <xf numFmtId="0" fontId="0" fillId="0" borderId="0" xfId="0"/>
    <xf numFmtId="10" fontId="5" fillId="3" borderId="26" xfId="0" applyNumberFormat="1" applyFont="1" applyFill="1" applyBorder="1" applyAlignment="1">
      <alignment horizontal="center" vertical="center"/>
    </xf>
    <xf numFmtId="10" fontId="5" fillId="3" borderId="27" xfId="0" applyNumberFormat="1" applyFont="1" applyFill="1" applyBorder="1" applyAlignment="1">
      <alignment horizontal="center" vertical="center"/>
    </xf>
    <xf numFmtId="10" fontId="5" fillId="0" borderId="26" xfId="0" applyNumberFormat="1" applyFont="1" applyBorder="1" applyAlignment="1">
      <alignment horizontal="center" vertical="center"/>
    </xf>
    <xf numFmtId="10" fontId="5" fillId="0" borderId="28" xfId="0" applyNumberFormat="1" applyFont="1" applyBorder="1" applyAlignment="1">
      <alignment horizontal="center" vertical="center"/>
    </xf>
    <xf numFmtId="10" fontId="5" fillId="0" borderId="29" xfId="0" applyNumberFormat="1" applyFont="1" applyBorder="1" applyAlignment="1">
      <alignment horizontal="center" vertical="center"/>
    </xf>
    <xf numFmtId="10" fontId="5" fillId="0" borderId="30" xfId="0" applyNumberFormat="1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/>
    </xf>
    <xf numFmtId="164" fontId="11" fillId="0" borderId="55" xfId="0" applyNumberFormat="1" applyFont="1" applyBorder="1" applyAlignment="1">
      <alignment horizontal="center" vertical="center"/>
    </xf>
    <xf numFmtId="165" fontId="9" fillId="0" borderId="55" xfId="0" applyNumberFormat="1" applyFont="1" applyBorder="1" applyAlignment="1">
      <alignment horizontal="center" vertical="center"/>
    </xf>
    <xf numFmtId="164" fontId="9" fillId="0" borderId="55" xfId="0" applyNumberFormat="1" applyFont="1" applyBorder="1" applyAlignment="1">
      <alignment horizontal="center" vertical="center"/>
    </xf>
    <xf numFmtId="164" fontId="9" fillId="0" borderId="66" xfId="0" applyNumberFormat="1" applyFont="1" applyBorder="1" applyAlignment="1">
      <alignment horizontal="center"/>
    </xf>
    <xf numFmtId="10" fontId="7" fillId="0" borderId="77" xfId="0" applyNumberFormat="1" applyFont="1" applyBorder="1" applyAlignment="1">
      <alignment horizontal="center" vertical="center"/>
    </xf>
    <xf numFmtId="167" fontId="11" fillId="0" borderId="87" xfId="0" applyNumberFormat="1" applyFont="1" applyBorder="1" applyAlignment="1">
      <alignment horizontal="center"/>
    </xf>
    <xf numFmtId="167" fontId="11" fillId="0" borderId="65" xfId="0" applyNumberFormat="1" applyFont="1" applyBorder="1" applyAlignment="1">
      <alignment horizontal="center"/>
    </xf>
    <xf numFmtId="167" fontId="11" fillId="0" borderId="88" xfId="0" applyNumberFormat="1" applyFont="1" applyBorder="1" applyAlignment="1">
      <alignment horizontal="center"/>
    </xf>
    <xf numFmtId="167" fontId="12" fillId="0" borderId="87" xfId="0" applyNumberFormat="1" applyFont="1" applyBorder="1" applyAlignment="1">
      <alignment horizontal="center"/>
    </xf>
    <xf numFmtId="167" fontId="12" fillId="0" borderId="65" xfId="0" applyNumberFormat="1" applyFont="1" applyBorder="1" applyAlignment="1">
      <alignment horizontal="center"/>
    </xf>
    <xf numFmtId="167" fontId="11" fillId="0" borderId="74" xfId="0" applyNumberFormat="1" applyFont="1" applyBorder="1" applyAlignment="1">
      <alignment horizontal="center"/>
    </xf>
    <xf numFmtId="167" fontId="11" fillId="0" borderId="66" xfId="0" applyNumberFormat="1" applyFont="1" applyBorder="1" applyAlignment="1">
      <alignment horizontal="center"/>
    </xf>
    <xf numFmtId="167" fontId="11" fillId="0" borderId="89" xfId="0" applyNumberFormat="1" applyFont="1" applyBorder="1" applyAlignment="1">
      <alignment horizontal="center"/>
    </xf>
    <xf numFmtId="167" fontId="12" fillId="0" borderId="74" xfId="0" applyNumberFormat="1" applyFont="1" applyBorder="1" applyAlignment="1">
      <alignment horizontal="center"/>
    </xf>
    <xf numFmtId="167" fontId="12" fillId="0" borderId="66" xfId="0" applyNumberFormat="1" applyFont="1" applyBorder="1" applyAlignment="1">
      <alignment horizontal="center"/>
    </xf>
    <xf numFmtId="167" fontId="11" fillId="0" borderId="75" xfId="0" applyNumberFormat="1" applyFont="1" applyBorder="1" applyAlignment="1">
      <alignment horizontal="center"/>
    </xf>
    <xf numFmtId="167" fontId="11" fillId="0" borderId="68" xfId="0" applyNumberFormat="1" applyFont="1" applyBorder="1" applyAlignment="1">
      <alignment horizontal="center"/>
    </xf>
    <xf numFmtId="167" fontId="11" fillId="0" borderId="90" xfId="0" applyNumberFormat="1" applyFont="1" applyBorder="1" applyAlignment="1">
      <alignment horizontal="center"/>
    </xf>
    <xf numFmtId="167" fontId="12" fillId="0" borderId="75" xfId="0" applyNumberFormat="1" applyFont="1" applyBorder="1" applyAlignment="1">
      <alignment horizontal="center"/>
    </xf>
    <xf numFmtId="167" fontId="12" fillId="0" borderId="68" xfId="0" applyNumberFormat="1" applyFont="1" applyBorder="1" applyAlignment="1">
      <alignment horizontal="center"/>
    </xf>
    <xf numFmtId="166" fontId="11" fillId="3" borderId="87" xfId="0" applyNumberFormat="1" applyFont="1" applyFill="1" applyBorder="1" applyAlignment="1">
      <alignment horizontal="center"/>
    </xf>
    <xf numFmtId="167" fontId="11" fillId="3" borderId="65" xfId="0" applyNumberFormat="1" applyFont="1" applyFill="1" applyBorder="1" applyAlignment="1">
      <alignment horizontal="center"/>
    </xf>
    <xf numFmtId="166" fontId="11" fillId="3" borderId="74" xfId="0" applyNumberFormat="1" applyFont="1" applyFill="1" applyBorder="1" applyAlignment="1">
      <alignment horizontal="center"/>
    </xf>
    <xf numFmtId="167" fontId="11" fillId="3" borderId="66" xfId="0" applyNumberFormat="1" applyFont="1" applyFill="1" applyBorder="1" applyAlignment="1">
      <alignment horizontal="center"/>
    </xf>
    <xf numFmtId="166" fontId="11" fillId="3" borderId="75" xfId="0" applyNumberFormat="1" applyFont="1" applyFill="1" applyBorder="1" applyAlignment="1">
      <alignment horizontal="center"/>
    </xf>
    <xf numFmtId="167" fontId="11" fillId="3" borderId="68" xfId="0" applyNumberFormat="1" applyFont="1" applyFill="1" applyBorder="1" applyAlignment="1">
      <alignment horizontal="center"/>
    </xf>
    <xf numFmtId="164" fontId="11" fillId="0" borderId="66" xfId="0" applyNumberFormat="1" applyFont="1" applyBorder="1" applyAlignment="1">
      <alignment horizontal="center"/>
    </xf>
    <xf numFmtId="164" fontId="11" fillId="3" borderId="68" xfId="0" applyNumberFormat="1" applyFont="1" applyFill="1" applyBorder="1" applyAlignment="1">
      <alignment horizontal="center"/>
    </xf>
    <xf numFmtId="167" fontId="11" fillId="0" borderId="66" xfId="0" applyNumberFormat="1" applyFont="1" applyBorder="1" applyAlignment="1">
      <alignment horizontal="center"/>
    </xf>
    <xf numFmtId="10" fontId="7" fillId="0" borderId="12" xfId="0" applyNumberFormat="1" applyFont="1" applyBorder="1" applyAlignment="1">
      <alignment horizontal="center" vertical="center"/>
    </xf>
    <xf numFmtId="168" fontId="8" fillId="0" borderId="87" xfId="0" applyNumberFormat="1" applyFont="1" applyBorder="1" applyAlignment="1">
      <alignment horizontal="center"/>
    </xf>
    <xf numFmtId="168" fontId="8" fillId="0" borderId="65" xfId="0" applyNumberFormat="1" applyFont="1" applyBorder="1" applyAlignment="1">
      <alignment horizontal="center"/>
    </xf>
    <xf numFmtId="168" fontId="8" fillId="0" borderId="74" xfId="0" applyNumberFormat="1" applyFont="1" applyBorder="1" applyAlignment="1">
      <alignment horizontal="center"/>
    </xf>
    <xf numFmtId="168" fontId="8" fillId="0" borderId="66" xfId="0" applyNumberFormat="1" applyFont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165" fontId="8" fillId="0" borderId="59" xfId="0" applyNumberFormat="1" applyFont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4" fontId="9" fillId="0" borderId="57" xfId="0" applyNumberFormat="1" applyFont="1" applyBorder="1" applyAlignment="1">
      <alignment horizontal="center" vertical="center"/>
    </xf>
    <xf numFmtId="167" fontId="11" fillId="0" borderId="66" xfId="0" applyNumberFormat="1" applyFont="1" applyBorder="1" applyAlignment="1">
      <alignment horizontal="center"/>
    </xf>
    <xf numFmtId="10" fontId="7" fillId="0" borderId="45" xfId="0" applyNumberFormat="1" applyFont="1" applyBorder="1" applyAlignment="1">
      <alignment horizontal="center" vertical="center"/>
    </xf>
    <xf numFmtId="10" fontId="7" fillId="0" borderId="95" xfId="0" applyNumberFormat="1" applyFont="1" applyBorder="1" applyAlignment="1">
      <alignment horizontal="center" vertical="center"/>
    </xf>
    <xf numFmtId="0" fontId="5" fillId="10" borderId="96" xfId="0" applyFont="1" applyFill="1" applyBorder="1" applyAlignment="1">
      <alignment horizontal="center" vertical="center" wrapText="1"/>
    </xf>
    <xf numFmtId="0" fontId="5" fillId="10" borderId="97" xfId="0" applyFont="1" applyFill="1" applyBorder="1" applyAlignment="1">
      <alignment horizontal="center" vertical="center" wrapText="1"/>
    </xf>
    <xf numFmtId="0" fontId="5" fillId="8" borderId="96" xfId="0" applyFont="1" applyFill="1" applyBorder="1" applyAlignment="1">
      <alignment horizontal="center" vertical="center" wrapText="1"/>
    </xf>
    <xf numFmtId="0" fontId="5" fillId="8" borderId="97" xfId="0" applyFont="1" applyFill="1" applyBorder="1" applyAlignment="1">
      <alignment horizontal="center" vertical="center" wrapText="1"/>
    </xf>
    <xf numFmtId="0" fontId="5" fillId="10" borderId="98" xfId="0" applyFont="1" applyFill="1" applyBorder="1" applyAlignment="1">
      <alignment horizontal="center" vertical="center" wrapText="1"/>
    </xf>
    <xf numFmtId="0" fontId="5" fillId="9" borderId="96" xfId="0" applyFont="1" applyFill="1" applyBorder="1" applyAlignment="1">
      <alignment horizontal="center" vertical="center" wrapText="1"/>
    </xf>
    <xf numFmtId="0" fontId="5" fillId="9" borderId="51" xfId="0" applyFont="1" applyFill="1" applyBorder="1" applyAlignment="1">
      <alignment horizontal="center" vertical="center" wrapText="1"/>
    </xf>
    <xf numFmtId="10" fontId="7" fillId="8" borderId="77" xfId="0" applyNumberFormat="1" applyFont="1" applyFill="1" applyBorder="1" applyAlignment="1">
      <alignment horizontal="center" vertical="center"/>
    </xf>
    <xf numFmtId="10" fontId="7" fillId="9" borderId="77" xfId="0" applyNumberFormat="1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10" fontId="7" fillId="7" borderId="15" xfId="0" applyNumberFormat="1" applyFont="1" applyFill="1" applyBorder="1" applyAlignment="1">
      <alignment horizontal="center" vertical="center"/>
    </xf>
    <xf numFmtId="10" fontId="7" fillId="0" borderId="15" xfId="0" applyNumberFormat="1" applyFont="1" applyBorder="1" applyAlignment="1">
      <alignment horizontal="center" vertical="center"/>
    </xf>
    <xf numFmtId="10" fontId="7" fillId="7" borderId="46" xfId="0" applyNumberFormat="1" applyFont="1" applyFill="1" applyBorder="1" applyAlignment="1">
      <alignment horizontal="center" vertical="center"/>
    </xf>
    <xf numFmtId="10" fontId="7" fillId="10" borderId="77" xfId="0" applyNumberFormat="1" applyFont="1" applyFill="1" applyBorder="1" applyAlignment="1">
      <alignment horizontal="center" vertical="center"/>
    </xf>
    <xf numFmtId="10" fontId="7" fillId="7" borderId="12" xfId="0" applyNumberFormat="1" applyFont="1" applyFill="1" applyBorder="1" applyAlignment="1">
      <alignment horizontal="center" vertical="center"/>
    </xf>
    <xf numFmtId="10" fontId="7" fillId="7" borderId="4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164" fontId="9" fillId="3" borderId="70" xfId="0" applyNumberFormat="1" applyFont="1" applyFill="1" applyBorder="1" applyAlignment="1">
      <alignment horizontal="center" vertical="center"/>
    </xf>
    <xf numFmtId="164" fontId="9" fillId="0" borderId="70" xfId="0" applyNumberFormat="1" applyFont="1" applyBorder="1" applyAlignment="1">
      <alignment horizontal="center" vertical="center"/>
    </xf>
    <xf numFmtId="164" fontId="9" fillId="0" borderId="71" xfId="0" applyNumberFormat="1" applyFont="1" applyBorder="1" applyAlignment="1">
      <alignment horizontal="center" vertical="center"/>
    </xf>
    <xf numFmtId="164" fontId="10" fillId="0" borderId="81" xfId="0" applyNumberFormat="1" applyFont="1" applyBorder="1" applyAlignment="1">
      <alignment horizontal="center" vertical="center"/>
    </xf>
    <xf numFmtId="164" fontId="9" fillId="0" borderId="78" xfId="0" applyNumberFormat="1" applyFont="1" applyBorder="1" applyAlignment="1">
      <alignment horizontal="center" vertical="center"/>
    </xf>
    <xf numFmtId="164" fontId="9" fillId="0" borderId="92" xfId="0" applyNumberFormat="1" applyFont="1" applyBorder="1" applyAlignment="1">
      <alignment horizontal="center" vertical="center"/>
    </xf>
    <xf numFmtId="164" fontId="13" fillId="8" borderId="78" xfId="0" applyNumberFormat="1" applyFont="1" applyFill="1" applyBorder="1" applyAlignment="1">
      <alignment horizontal="center" vertical="center"/>
    </xf>
    <xf numFmtId="164" fontId="10" fillId="8" borderId="92" xfId="0" applyNumberFormat="1" applyFont="1" applyFill="1" applyBorder="1" applyAlignment="1">
      <alignment horizontal="center" vertical="center"/>
    </xf>
    <xf numFmtId="164" fontId="13" fillId="9" borderId="82" xfId="0" applyNumberFormat="1" applyFont="1" applyFill="1" applyBorder="1" applyAlignment="1">
      <alignment horizontal="center" vertical="center"/>
    </xf>
    <xf numFmtId="164" fontId="10" fillId="9" borderId="69" xfId="0" applyNumberFormat="1" applyFont="1" applyFill="1" applyBorder="1" applyAlignment="1">
      <alignment horizontal="center" vertical="center"/>
    </xf>
    <xf numFmtId="164" fontId="8" fillId="10" borderId="78" xfId="0" applyNumberFormat="1" applyFont="1" applyFill="1" applyBorder="1" applyAlignment="1">
      <alignment horizontal="center" vertical="center"/>
    </xf>
    <xf numFmtId="164" fontId="8" fillId="10" borderId="92" xfId="0" applyNumberFormat="1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10" fillId="0" borderId="59" xfId="0" applyNumberFormat="1" applyFont="1" applyBorder="1" applyAlignment="1">
      <alignment horizontal="center" vertical="center"/>
    </xf>
    <xf numFmtId="164" fontId="13" fillId="8" borderId="57" xfId="0" applyNumberFormat="1" applyFont="1" applyFill="1" applyBorder="1" applyAlignment="1">
      <alignment horizontal="center" vertical="center"/>
    </xf>
    <xf numFmtId="164" fontId="10" fillId="8" borderId="7" xfId="0" applyNumberFormat="1" applyFont="1" applyFill="1" applyBorder="1" applyAlignment="1">
      <alignment horizontal="center" vertical="center"/>
    </xf>
    <xf numFmtId="164" fontId="13" fillId="9" borderId="57" xfId="0" applyNumberFormat="1" applyFont="1" applyFill="1" applyBorder="1" applyAlignment="1">
      <alignment horizontal="center" vertical="center"/>
    </xf>
    <xf numFmtId="164" fontId="10" fillId="9" borderId="7" xfId="0" applyNumberFormat="1" applyFont="1" applyFill="1" applyBorder="1" applyAlignment="1">
      <alignment horizontal="center" vertical="center"/>
    </xf>
    <xf numFmtId="164" fontId="8" fillId="10" borderId="57" xfId="0" applyNumberFormat="1" applyFont="1" applyFill="1" applyBorder="1" applyAlignment="1">
      <alignment horizontal="center" vertical="center"/>
    </xf>
    <xf numFmtId="164" fontId="8" fillId="10" borderId="7" xfId="0" applyNumberFormat="1" applyFont="1" applyFill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164" fontId="9" fillId="3" borderId="67" xfId="0" applyNumberFormat="1" applyFont="1" applyFill="1" applyBorder="1" applyAlignment="1">
      <alignment horizontal="center" vertical="center"/>
    </xf>
    <xf numFmtId="164" fontId="9" fillId="0" borderId="67" xfId="0" applyNumberFormat="1" applyFont="1" applyBorder="1" applyAlignment="1">
      <alignment horizontal="center" vertical="center"/>
    </xf>
    <xf numFmtId="164" fontId="9" fillId="0" borderId="76" xfId="0" applyNumberFormat="1" applyFont="1" applyBorder="1" applyAlignment="1">
      <alignment horizontal="center" vertical="center"/>
    </xf>
    <xf numFmtId="164" fontId="10" fillId="0" borderId="61" xfId="0" applyNumberFormat="1" applyFont="1" applyBorder="1" applyAlignment="1">
      <alignment horizontal="center" vertical="center"/>
    </xf>
    <xf numFmtId="164" fontId="9" fillId="0" borderId="60" xfId="0" applyNumberFormat="1" applyFont="1" applyBorder="1" applyAlignment="1">
      <alignment horizontal="center" vertical="center"/>
    </xf>
    <xf numFmtId="164" fontId="13" fillId="8" borderId="60" xfId="0" applyNumberFormat="1" applyFont="1" applyFill="1" applyBorder="1" applyAlignment="1">
      <alignment horizontal="center" vertical="center"/>
    </xf>
    <xf numFmtId="164" fontId="10" fillId="8" borderId="55" xfId="0" applyNumberFormat="1" applyFont="1" applyFill="1" applyBorder="1" applyAlignment="1">
      <alignment horizontal="center" vertical="center"/>
    </xf>
    <xf numFmtId="164" fontId="13" fillId="9" borderId="60" xfId="0" applyNumberFormat="1" applyFont="1" applyFill="1" applyBorder="1" applyAlignment="1">
      <alignment horizontal="center" vertical="center"/>
    </xf>
    <xf numFmtId="164" fontId="10" fillId="9" borderId="55" xfId="0" applyNumberFormat="1" applyFont="1" applyFill="1" applyBorder="1" applyAlignment="1">
      <alignment horizontal="center" vertical="center"/>
    </xf>
    <xf numFmtId="164" fontId="8" fillId="10" borderId="60" xfId="0" applyNumberFormat="1" applyFont="1" applyFill="1" applyBorder="1" applyAlignment="1">
      <alignment horizontal="center" vertical="center"/>
    </xf>
    <xf numFmtId="164" fontId="8" fillId="10" borderId="5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164" fontId="11" fillId="0" borderId="70" xfId="0" applyNumberFormat="1" applyFont="1" applyBorder="1" applyAlignment="1">
      <alignment horizontal="center" vertical="center"/>
    </xf>
    <xf numFmtId="164" fontId="8" fillId="0" borderId="81" xfId="0" applyNumberFormat="1" applyFont="1" applyBorder="1" applyAlignment="1">
      <alignment horizontal="center" vertical="center"/>
    </xf>
    <xf numFmtId="164" fontId="1" fillId="0" borderId="92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8" fillId="0" borderId="5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1" fillId="0" borderId="67" xfId="0" applyNumberFormat="1" applyFont="1" applyBorder="1" applyAlignment="1">
      <alignment horizontal="center" vertical="center"/>
    </xf>
    <xf numFmtId="164" fontId="8" fillId="0" borderId="61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 wrapText="1"/>
    </xf>
    <xf numFmtId="0" fontId="5" fillId="2" borderId="113" xfId="0" applyFont="1" applyFill="1" applyBorder="1" applyAlignment="1">
      <alignment horizontal="center" vertical="center" wrapText="1"/>
    </xf>
    <xf numFmtId="0" fontId="5" fillId="2" borderId="114" xfId="0" applyFont="1" applyFill="1" applyBorder="1" applyAlignment="1">
      <alignment horizontal="center" vertical="center" wrapText="1"/>
    </xf>
    <xf numFmtId="0" fontId="5" fillId="2" borderId="115" xfId="0" applyFont="1" applyFill="1" applyBorder="1" applyAlignment="1">
      <alignment horizontal="center" vertical="center" wrapText="1"/>
    </xf>
    <xf numFmtId="0" fontId="5" fillId="2" borderId="116" xfId="0" applyFont="1" applyFill="1" applyBorder="1" applyAlignment="1">
      <alignment horizontal="center" vertical="center" wrapText="1"/>
    </xf>
    <xf numFmtId="0" fontId="5" fillId="2" borderId="117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117" xfId="0" applyFont="1" applyFill="1" applyBorder="1" applyAlignment="1">
      <alignment horizontal="center" vertical="center" wrapText="1"/>
    </xf>
    <xf numFmtId="0" fontId="5" fillId="9" borderId="37" xfId="0" applyFont="1" applyFill="1" applyBorder="1" applyAlignment="1">
      <alignment horizontal="center" vertical="center" wrapText="1"/>
    </xf>
    <xf numFmtId="0" fontId="5" fillId="9" borderId="116" xfId="0" applyFont="1" applyFill="1" applyBorder="1" applyAlignment="1">
      <alignment horizontal="center" vertical="center" wrapText="1"/>
    </xf>
    <xf numFmtId="0" fontId="5" fillId="10" borderId="104" xfId="0" applyFont="1" applyFill="1" applyBorder="1" applyAlignment="1">
      <alignment horizontal="center" vertical="center" wrapText="1"/>
    </xf>
    <xf numFmtId="0" fontId="0" fillId="3" borderId="10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04" xfId="0" applyFill="1" applyBorder="1" applyAlignment="1">
      <alignment horizontal="center" vertical="center"/>
    </xf>
    <xf numFmtId="0" fontId="5" fillId="10" borderId="50" xfId="0" applyFont="1" applyFill="1" applyBorder="1" applyAlignment="1">
      <alignment horizontal="center" vertical="center" wrapText="1"/>
    </xf>
    <xf numFmtId="0" fontId="5" fillId="10" borderId="120" xfId="0" applyFont="1" applyFill="1" applyBorder="1" applyAlignment="1">
      <alignment horizontal="center" vertical="center" wrapText="1"/>
    </xf>
    <xf numFmtId="164" fontId="1" fillId="10" borderId="78" xfId="0" applyNumberFormat="1" applyFont="1" applyFill="1" applyBorder="1" applyAlignment="1">
      <alignment horizontal="center" vertical="center"/>
    </xf>
    <xf numFmtId="164" fontId="1" fillId="10" borderId="57" xfId="0" applyNumberFormat="1" applyFont="1" applyFill="1" applyBorder="1" applyAlignment="1">
      <alignment horizontal="center" vertical="center"/>
    </xf>
    <xf numFmtId="164" fontId="1" fillId="10" borderId="60" xfId="0" applyNumberFormat="1" applyFont="1" applyFill="1" applyBorder="1" applyAlignment="1">
      <alignment horizontal="center" vertical="center"/>
    </xf>
    <xf numFmtId="164" fontId="10" fillId="10" borderId="92" xfId="0" applyNumberFormat="1" applyFont="1" applyFill="1" applyBorder="1" applyAlignment="1">
      <alignment horizontal="center" vertical="center"/>
    </xf>
    <xf numFmtId="164" fontId="10" fillId="10" borderId="7" xfId="0" applyNumberFormat="1" applyFont="1" applyFill="1" applyBorder="1" applyAlignment="1">
      <alignment horizontal="center" vertical="center"/>
    </xf>
    <xf numFmtId="164" fontId="10" fillId="10" borderId="55" xfId="0" applyNumberFormat="1" applyFont="1" applyFill="1" applyBorder="1" applyAlignment="1">
      <alignment horizontal="center" vertical="center"/>
    </xf>
    <xf numFmtId="164" fontId="1" fillId="0" borderId="78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8" borderId="78" xfId="0" applyNumberFormat="1" applyFont="1" applyFill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64" fontId="1" fillId="0" borderId="93" xfId="0" applyNumberFormat="1" applyFont="1" applyBorder="1" applyAlignment="1">
      <alignment horizontal="center" vertical="center"/>
    </xf>
    <xf numFmtId="164" fontId="1" fillId="8" borderId="57" xfId="0" applyNumberFormat="1" applyFont="1" applyFill="1" applyBorder="1" applyAlignment="1">
      <alignment horizontal="center" vertical="center"/>
    </xf>
    <xf numFmtId="164" fontId="1" fillId="0" borderId="60" xfId="0" applyNumberFormat="1" applyFont="1" applyBorder="1" applyAlignment="1">
      <alignment horizontal="center" vertical="center"/>
    </xf>
    <xf numFmtId="164" fontId="1" fillId="0" borderId="94" xfId="0" applyNumberFormat="1" applyFont="1" applyBorder="1" applyAlignment="1">
      <alignment horizontal="center" vertical="center"/>
    </xf>
    <xf numFmtId="164" fontId="1" fillId="8" borderId="60" xfId="0" applyNumberFormat="1" applyFont="1" applyFill="1" applyBorder="1" applyAlignment="1">
      <alignment horizontal="center" vertical="center"/>
    </xf>
    <xf numFmtId="164" fontId="18" fillId="8" borderId="84" xfId="0" applyNumberFormat="1" applyFont="1" applyFill="1" applyBorder="1" applyAlignment="1">
      <alignment horizontal="center" vertical="center"/>
    </xf>
    <xf numFmtId="164" fontId="18" fillId="9" borderId="59" xfId="0" applyNumberFormat="1" applyFont="1" applyFill="1" applyBorder="1" applyAlignment="1">
      <alignment horizontal="center" vertical="center"/>
    </xf>
    <xf numFmtId="164" fontId="18" fillId="9" borderId="61" xfId="0" applyNumberFormat="1" applyFont="1" applyFill="1" applyBorder="1" applyAlignment="1">
      <alignment horizontal="center" vertical="center"/>
    </xf>
    <xf numFmtId="164" fontId="18" fillId="10" borderId="103" xfId="0" applyNumberFormat="1" applyFont="1" applyFill="1" applyBorder="1" applyAlignment="1">
      <alignment horizontal="center" vertical="center"/>
    </xf>
    <xf numFmtId="164" fontId="18" fillId="10" borderId="90" xfId="0" applyNumberFormat="1" applyFont="1" applyFill="1" applyBorder="1" applyAlignment="1">
      <alignment horizontal="center" vertical="center"/>
    </xf>
    <xf numFmtId="0" fontId="5" fillId="9" borderId="97" xfId="0" applyFont="1" applyFill="1" applyBorder="1" applyAlignment="1">
      <alignment horizontal="center" vertical="center" wrapText="1"/>
    </xf>
    <xf numFmtId="10" fontId="7" fillId="2" borderId="12" xfId="0" applyNumberFormat="1" applyFont="1" applyFill="1" applyBorder="1" applyAlignment="1">
      <alignment horizontal="center" vertical="center"/>
    </xf>
    <xf numFmtId="165" fontId="9" fillId="3" borderId="69" xfId="0" applyNumberFormat="1" applyFont="1" applyFill="1" applyBorder="1" applyAlignment="1">
      <alignment horizontal="center" vertical="center"/>
    </xf>
    <xf numFmtId="165" fontId="9" fillId="0" borderId="69" xfId="0" applyNumberFormat="1" applyFont="1" applyBorder="1" applyAlignment="1">
      <alignment horizontal="center" vertical="center"/>
    </xf>
    <xf numFmtId="165" fontId="11" fillId="0" borderId="69" xfId="0" applyNumberFormat="1" applyFont="1" applyBorder="1" applyAlignment="1">
      <alignment horizontal="center" vertical="center"/>
    </xf>
    <xf numFmtId="165" fontId="8" fillId="0" borderId="81" xfId="0" applyNumberFormat="1" applyFont="1" applyBorder="1" applyAlignment="1">
      <alignment horizontal="center" vertical="center"/>
    </xf>
    <xf numFmtId="165" fontId="9" fillId="0" borderId="82" xfId="0" applyNumberFormat="1" applyFont="1" applyBorder="1" applyAlignment="1">
      <alignment horizontal="center" vertical="center"/>
    </xf>
    <xf numFmtId="165" fontId="9" fillId="0" borderId="71" xfId="0" applyNumberFormat="1" applyFont="1" applyBorder="1" applyAlignment="1">
      <alignment horizontal="center" vertical="center"/>
    </xf>
    <xf numFmtId="165" fontId="9" fillId="0" borderId="83" xfId="0" applyNumberFormat="1" applyFont="1" applyBorder="1" applyAlignment="1">
      <alignment horizontal="center" vertical="center"/>
    </xf>
    <xf numFmtId="165" fontId="9" fillId="0" borderId="81" xfId="0" applyNumberFormat="1" applyFont="1" applyBorder="1" applyAlignment="1">
      <alignment horizontal="center" vertical="center"/>
    </xf>
    <xf numFmtId="165" fontId="9" fillId="0" borderId="58" xfId="0" applyNumberFormat="1" applyFont="1" applyBorder="1" applyAlignment="1">
      <alignment horizontal="center" vertical="center"/>
    </xf>
    <xf numFmtId="10" fontId="7" fillId="7" borderId="54" xfId="0" applyNumberFormat="1" applyFont="1" applyFill="1" applyBorder="1" applyAlignment="1">
      <alignment horizontal="center" vertical="center"/>
    </xf>
    <xf numFmtId="10" fontId="7" fillId="0" borderId="54" xfId="0" applyNumberFormat="1" applyFont="1" applyBorder="1" applyAlignment="1">
      <alignment horizontal="center" vertical="center"/>
    </xf>
    <xf numFmtId="10" fontId="7" fillId="7" borderId="49" xfId="0" applyNumberFormat="1" applyFont="1" applyFill="1" applyBorder="1" applyAlignment="1">
      <alignment horizontal="center" vertical="center"/>
    </xf>
    <xf numFmtId="164" fontId="9" fillId="3" borderId="64" xfId="0" applyNumberFormat="1" applyFont="1" applyFill="1" applyBorder="1" applyAlignment="1">
      <alignment horizontal="center" vertical="center"/>
    </xf>
    <xf numFmtId="164" fontId="9" fillId="0" borderId="64" xfId="0" applyNumberFormat="1" applyFont="1" applyBorder="1" applyAlignment="1">
      <alignment horizontal="center" vertical="center"/>
    </xf>
    <xf numFmtId="164" fontId="11" fillId="0" borderId="64" xfId="0" applyNumberFormat="1" applyFont="1" applyBorder="1" applyAlignment="1">
      <alignment horizontal="center" vertical="center"/>
    </xf>
    <xf numFmtId="164" fontId="1" fillId="0" borderId="64" xfId="0" applyNumberFormat="1" applyFont="1" applyBorder="1" applyAlignment="1">
      <alignment horizontal="center" vertical="center"/>
    </xf>
    <xf numFmtId="164" fontId="9" fillId="0" borderId="65" xfId="0" applyNumberFormat="1" applyFont="1" applyBorder="1" applyAlignment="1">
      <alignment horizontal="center" vertical="center"/>
    </xf>
    <xf numFmtId="165" fontId="8" fillId="0" borderId="56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86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9" fillId="0" borderId="66" xfId="0" applyNumberFormat="1" applyFont="1" applyBorder="1" applyAlignment="1">
      <alignment horizontal="center" vertical="center"/>
    </xf>
    <xf numFmtId="164" fontId="9" fillId="0" borderId="32" xfId="0" applyNumberFormat="1" applyFont="1" applyBorder="1" applyAlignment="1">
      <alignment horizontal="center" vertical="center"/>
    </xf>
    <xf numFmtId="164" fontId="1" fillId="0" borderId="67" xfId="0" applyNumberFormat="1" applyFont="1" applyBorder="1" applyAlignment="1">
      <alignment horizontal="center" vertical="center"/>
    </xf>
    <xf numFmtId="164" fontId="9" fillId="0" borderId="68" xfId="0" applyNumberFormat="1" applyFont="1" applyBorder="1" applyAlignment="1">
      <alignment horizontal="center" vertical="center"/>
    </xf>
    <xf numFmtId="165" fontId="8" fillId="0" borderId="61" xfId="0" applyNumberFormat="1" applyFont="1" applyBorder="1" applyAlignment="1">
      <alignment horizontal="center" vertical="center"/>
    </xf>
    <xf numFmtId="164" fontId="9" fillId="0" borderId="36" xfId="0" applyNumberFormat="1" applyFont="1" applyBorder="1" applyAlignment="1">
      <alignment horizontal="center" vertical="center"/>
    </xf>
    <xf numFmtId="164" fontId="9" fillId="0" borderId="85" xfId="0" applyNumberFormat="1" applyFont="1" applyBorder="1" applyAlignment="1">
      <alignment horizontal="center" vertical="center"/>
    </xf>
    <xf numFmtId="164" fontId="9" fillId="0" borderId="42" xfId="0" applyNumberFormat="1" applyFont="1" applyBorder="1" applyAlignment="1">
      <alignment horizontal="center" vertical="center"/>
    </xf>
    <xf numFmtId="165" fontId="1" fillId="8" borderId="78" xfId="0" applyNumberFormat="1" applyFont="1" applyFill="1" applyBorder="1" applyAlignment="1">
      <alignment horizontal="center" vertical="center"/>
    </xf>
    <xf numFmtId="165" fontId="1" fillId="9" borderId="78" xfId="0" applyNumberFormat="1" applyFont="1" applyFill="1" applyBorder="1" applyAlignment="1">
      <alignment horizontal="center" vertical="center"/>
    </xf>
    <xf numFmtId="165" fontId="1" fillId="10" borderId="78" xfId="0" applyNumberFormat="1" applyFont="1" applyFill="1" applyBorder="1" applyAlignment="1">
      <alignment horizontal="center" vertical="center"/>
    </xf>
    <xf numFmtId="165" fontId="1" fillId="8" borderId="82" xfId="0" applyNumberFormat="1" applyFont="1" applyFill="1" applyBorder="1" applyAlignment="1">
      <alignment horizontal="center" vertical="center"/>
    </xf>
    <xf numFmtId="165" fontId="1" fillId="9" borderId="57" xfId="0" applyNumberFormat="1" applyFont="1" applyFill="1" applyBorder="1" applyAlignment="1">
      <alignment horizontal="center" vertical="center"/>
    </xf>
    <xf numFmtId="165" fontId="1" fillId="10" borderId="57" xfId="0" applyNumberFormat="1" applyFont="1" applyFill="1" applyBorder="1" applyAlignment="1">
      <alignment horizontal="center" vertical="center"/>
    </xf>
    <xf numFmtId="165" fontId="10" fillId="8" borderId="84" xfId="0" applyNumberFormat="1" applyFont="1" applyFill="1" applyBorder="1" applyAlignment="1">
      <alignment horizontal="center" vertical="center"/>
    </xf>
    <xf numFmtId="165" fontId="10" fillId="8" borderId="81" xfId="0" applyNumberFormat="1" applyFont="1" applyFill="1" applyBorder="1" applyAlignment="1">
      <alignment horizontal="center" vertical="center"/>
    </xf>
    <xf numFmtId="165" fontId="10" fillId="9" borderId="84" xfId="0" applyNumberFormat="1" applyFont="1" applyFill="1" applyBorder="1" applyAlignment="1">
      <alignment horizontal="center" vertical="center"/>
    </xf>
    <xf numFmtId="165" fontId="10" fillId="9" borderId="81" xfId="0" applyNumberFormat="1" applyFont="1" applyFill="1" applyBorder="1" applyAlignment="1">
      <alignment horizontal="center" vertical="center"/>
    </xf>
    <xf numFmtId="165" fontId="10" fillId="10" borderId="84" xfId="0" applyNumberFormat="1" applyFont="1" applyFill="1" applyBorder="1" applyAlignment="1">
      <alignment horizontal="center" vertical="center"/>
    </xf>
    <xf numFmtId="165" fontId="10" fillId="10" borderId="81" xfId="0" applyNumberFormat="1" applyFont="1" applyFill="1" applyBorder="1" applyAlignment="1">
      <alignment horizontal="center" vertical="center"/>
    </xf>
    <xf numFmtId="10" fontId="7" fillId="8" borderId="107" xfId="0" quotePrefix="1" applyNumberFormat="1" applyFont="1" applyFill="1" applyBorder="1" applyAlignment="1">
      <alignment horizontal="center" vertical="center"/>
    </xf>
    <xf numFmtId="10" fontId="7" fillId="9" borderId="107" xfId="0" quotePrefix="1" applyNumberFormat="1" applyFont="1" applyFill="1" applyBorder="1" applyAlignment="1">
      <alignment horizontal="center" vertical="center"/>
    </xf>
    <xf numFmtId="10" fontId="7" fillId="10" borderId="107" xfId="0" quotePrefix="1" applyNumberFormat="1" applyFont="1" applyFill="1" applyBorder="1" applyAlignment="1">
      <alignment horizontal="center" vertical="center"/>
    </xf>
    <xf numFmtId="10" fontId="19" fillId="8" borderId="107" xfId="0" quotePrefix="1" applyNumberFormat="1" applyFont="1" applyFill="1" applyBorder="1" applyAlignment="1">
      <alignment horizontal="center" vertical="center"/>
    </xf>
    <xf numFmtId="10" fontId="19" fillId="9" borderId="108" xfId="0" quotePrefix="1" applyNumberFormat="1" applyFont="1" applyFill="1" applyBorder="1" applyAlignment="1">
      <alignment horizontal="center" vertical="center"/>
    </xf>
    <xf numFmtId="10" fontId="19" fillId="10" borderId="107" xfId="0" quotePrefix="1" applyNumberFormat="1" applyFont="1" applyFill="1" applyBorder="1" applyAlignment="1">
      <alignment horizontal="center" vertical="center"/>
    </xf>
    <xf numFmtId="165" fontId="8" fillId="8" borderId="92" xfId="0" applyNumberFormat="1" applyFont="1" applyFill="1" applyBorder="1" applyAlignment="1">
      <alignment horizontal="center" vertical="center"/>
    </xf>
    <xf numFmtId="165" fontId="8" fillId="8" borderId="69" xfId="0" applyNumberFormat="1" applyFont="1" applyFill="1" applyBorder="1" applyAlignment="1">
      <alignment horizontal="center" vertical="center"/>
    </xf>
    <xf numFmtId="165" fontId="8" fillId="9" borderId="92" xfId="0" applyNumberFormat="1" applyFont="1" applyFill="1" applyBorder="1" applyAlignment="1">
      <alignment horizontal="center" vertical="center"/>
    </xf>
    <xf numFmtId="165" fontId="8" fillId="9" borderId="7" xfId="0" applyNumberFormat="1" applyFont="1" applyFill="1" applyBorder="1" applyAlignment="1">
      <alignment horizontal="center" vertical="center"/>
    </xf>
    <xf numFmtId="165" fontId="8" fillId="10" borderId="92" xfId="0" applyNumberFormat="1" applyFont="1" applyFill="1" applyBorder="1" applyAlignment="1">
      <alignment horizontal="center" vertical="center"/>
    </xf>
    <xf numFmtId="165" fontId="8" fillId="10" borderId="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8" fillId="0" borderId="46" xfId="0" applyNumberFormat="1" applyFont="1" applyFill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center" vertical="center"/>
    </xf>
    <xf numFmtId="164" fontId="9" fillId="0" borderId="123" xfId="0" applyNumberFormat="1" applyFont="1" applyBorder="1" applyAlignment="1">
      <alignment horizontal="center" vertical="center"/>
    </xf>
    <xf numFmtId="164" fontId="2" fillId="2" borderId="46" xfId="0" applyNumberFormat="1" applyFont="1" applyFill="1" applyBorder="1" applyAlignment="1">
      <alignment horizontal="center" vertical="center"/>
    </xf>
    <xf numFmtId="164" fontId="18" fillId="10" borderId="104" xfId="0" applyNumberFormat="1" applyFont="1" applyFill="1" applyBorder="1" applyAlignment="1">
      <alignment horizontal="center" vertical="center"/>
    </xf>
    <xf numFmtId="164" fontId="18" fillId="8" borderId="59" xfId="0" applyNumberFormat="1" applyFont="1" applyFill="1" applyBorder="1" applyAlignment="1">
      <alignment horizontal="center" vertical="center"/>
    </xf>
    <xf numFmtId="164" fontId="18" fillId="8" borderId="61" xfId="0" applyNumberFormat="1" applyFont="1" applyFill="1" applyBorder="1" applyAlignment="1">
      <alignment horizontal="center" vertical="center"/>
    </xf>
    <xf numFmtId="164" fontId="16" fillId="2" borderId="59" xfId="0" applyNumberFormat="1" applyFont="1" applyFill="1" applyBorder="1" applyAlignment="1">
      <alignment horizontal="center" vertical="center"/>
    </xf>
    <xf numFmtId="164" fontId="16" fillId="2" borderId="61" xfId="0" applyNumberFormat="1" applyFont="1" applyFill="1" applyBorder="1" applyAlignment="1">
      <alignment horizontal="center" vertical="center"/>
    </xf>
    <xf numFmtId="164" fontId="16" fillId="2" borderId="89" xfId="0" applyNumberFormat="1" applyFont="1" applyFill="1" applyBorder="1" applyAlignment="1">
      <alignment horizontal="center" vertical="center"/>
    </xf>
    <xf numFmtId="164" fontId="16" fillId="2" borderId="121" xfId="0" applyNumberFormat="1" applyFont="1" applyFill="1" applyBorder="1" applyAlignment="1">
      <alignment horizontal="center" vertical="center"/>
    </xf>
    <xf numFmtId="0" fontId="17" fillId="2" borderId="122" xfId="0" applyFont="1" applyFill="1" applyBorder="1" applyAlignment="1">
      <alignment horizontal="center" vertical="center" wrapText="1"/>
    </xf>
    <xf numFmtId="0" fontId="17" fillId="2" borderId="96" xfId="0" applyFont="1" applyFill="1" applyBorder="1" applyAlignment="1">
      <alignment horizontal="center" vertical="center" wrapText="1"/>
    </xf>
    <xf numFmtId="164" fontId="18" fillId="9" borderId="81" xfId="0" applyNumberFormat="1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 wrapText="1"/>
    </xf>
    <xf numFmtId="165" fontId="16" fillId="2" borderId="81" xfId="0" applyNumberFormat="1" applyFont="1" applyFill="1" applyBorder="1" applyAlignment="1">
      <alignment horizontal="center" vertical="center"/>
    </xf>
    <xf numFmtId="164" fontId="16" fillId="2" borderId="46" xfId="0" applyNumberFormat="1" applyFont="1" applyFill="1" applyBorder="1" applyAlignment="1">
      <alignment horizontal="center" vertical="center"/>
    </xf>
    <xf numFmtId="10" fontId="17" fillId="2" borderId="45" xfId="0" applyNumberFormat="1" applyFont="1" applyFill="1" applyBorder="1" applyAlignment="1">
      <alignment horizontal="right" vertical="center"/>
    </xf>
    <xf numFmtId="10" fontId="17" fillId="2" borderId="99" xfId="0" applyNumberFormat="1" applyFont="1" applyFill="1" applyBorder="1" applyAlignment="1">
      <alignment horizontal="right" vertical="center"/>
    </xf>
    <xf numFmtId="168" fontId="11" fillId="0" borderId="87" xfId="0" applyNumberFormat="1" applyFont="1" applyFill="1" applyBorder="1" applyAlignment="1">
      <alignment horizontal="center"/>
    </xf>
    <xf numFmtId="168" fontId="11" fillId="0" borderId="65" xfId="0" applyNumberFormat="1" applyFont="1" applyFill="1" applyBorder="1" applyAlignment="1">
      <alignment horizontal="center"/>
    </xf>
    <xf numFmtId="168" fontId="11" fillId="0" borderId="74" xfId="0" applyNumberFormat="1" applyFont="1" applyFill="1" applyBorder="1" applyAlignment="1">
      <alignment horizontal="center"/>
    </xf>
    <xf numFmtId="168" fontId="11" fillId="0" borderId="66" xfId="0" applyNumberFormat="1" applyFont="1" applyFill="1" applyBorder="1" applyAlignment="1">
      <alignment horizontal="center"/>
    </xf>
    <xf numFmtId="168" fontId="11" fillId="0" borderId="87" xfId="0" applyNumberFormat="1" applyFont="1" applyBorder="1" applyAlignment="1">
      <alignment horizontal="center"/>
    </xf>
    <xf numFmtId="168" fontId="11" fillId="0" borderId="65" xfId="0" applyNumberFormat="1" applyFont="1" applyBorder="1" applyAlignment="1">
      <alignment horizontal="center"/>
    </xf>
    <xf numFmtId="168" fontId="11" fillId="0" borderId="74" xfId="0" applyNumberFormat="1" applyFont="1" applyBorder="1" applyAlignment="1">
      <alignment horizontal="center"/>
    </xf>
    <xf numFmtId="168" fontId="11" fillId="0" borderId="66" xfId="0" applyNumberFormat="1" applyFont="1" applyBorder="1" applyAlignment="1">
      <alignment horizontal="center"/>
    </xf>
    <xf numFmtId="168" fontId="16" fillId="0" borderId="87" xfId="0" applyNumberFormat="1" applyFont="1" applyBorder="1" applyAlignment="1">
      <alignment horizontal="center"/>
    </xf>
    <xf numFmtId="168" fontId="16" fillId="0" borderId="65" xfId="0" applyNumberFormat="1" applyFont="1" applyBorder="1" applyAlignment="1">
      <alignment horizontal="center"/>
    </xf>
    <xf numFmtId="168" fontId="16" fillId="0" borderId="74" xfId="0" applyNumberFormat="1" applyFont="1" applyBorder="1" applyAlignment="1">
      <alignment horizontal="center"/>
    </xf>
    <xf numFmtId="168" fontId="16" fillId="0" borderId="66" xfId="0" applyNumberFormat="1" applyFont="1" applyBorder="1" applyAlignment="1">
      <alignment horizontal="center"/>
    </xf>
    <xf numFmtId="167" fontId="9" fillId="0" borderId="87" xfId="0" applyNumberFormat="1" applyFont="1" applyBorder="1" applyAlignment="1">
      <alignment horizontal="center"/>
    </xf>
    <xf numFmtId="167" fontId="9" fillId="0" borderId="65" xfId="0" applyNumberFormat="1" applyFont="1" applyBorder="1" applyAlignment="1">
      <alignment horizontal="center"/>
    </xf>
    <xf numFmtId="167" fontId="9" fillId="0" borderId="74" xfId="0" applyNumberFormat="1" applyFont="1" applyBorder="1" applyAlignment="1">
      <alignment horizontal="center"/>
    </xf>
    <xf numFmtId="167" fontId="9" fillId="0" borderId="66" xfId="0" applyNumberFormat="1" applyFont="1" applyBorder="1" applyAlignment="1">
      <alignment horizontal="center"/>
    </xf>
    <xf numFmtId="167" fontId="9" fillId="0" borderId="75" xfId="0" applyNumberFormat="1" applyFont="1" applyBorder="1" applyAlignment="1">
      <alignment horizontal="center"/>
    </xf>
    <xf numFmtId="167" fontId="9" fillId="0" borderId="68" xfId="0" applyNumberFormat="1" applyFont="1" applyBorder="1" applyAlignment="1">
      <alignment horizontal="center"/>
    </xf>
    <xf numFmtId="168" fontId="11" fillId="0" borderId="75" xfId="0" applyNumberFormat="1" applyFont="1" applyFill="1" applyBorder="1" applyAlignment="1">
      <alignment horizontal="center"/>
    </xf>
    <xf numFmtId="168" fontId="11" fillId="0" borderId="68" xfId="0" applyNumberFormat="1" applyFont="1" applyFill="1" applyBorder="1" applyAlignment="1">
      <alignment horizontal="center"/>
    </xf>
    <xf numFmtId="168" fontId="8" fillId="0" borderId="75" xfId="0" applyNumberFormat="1" applyFont="1" applyBorder="1" applyAlignment="1">
      <alignment horizontal="center"/>
    </xf>
    <xf numFmtId="168" fontId="8" fillId="0" borderId="68" xfId="0" applyNumberFormat="1" applyFont="1" applyBorder="1" applyAlignment="1">
      <alignment horizontal="center"/>
    </xf>
    <xf numFmtId="168" fontId="16" fillId="0" borderId="75" xfId="0" applyNumberFormat="1" applyFont="1" applyBorder="1" applyAlignment="1">
      <alignment horizontal="center"/>
    </xf>
    <xf numFmtId="168" fontId="16" fillId="0" borderId="68" xfId="0" applyNumberFormat="1" applyFont="1" applyBorder="1" applyAlignment="1">
      <alignment horizontal="center"/>
    </xf>
    <xf numFmtId="0" fontId="2" fillId="0" borderId="1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8" borderId="48" xfId="0" applyFont="1" applyFill="1" applyBorder="1" applyAlignment="1">
      <alignment horizontal="center" vertical="center" wrapText="1"/>
    </xf>
    <xf numFmtId="0" fontId="0" fillId="8" borderId="101" xfId="0" applyFill="1" applyBorder="1" applyAlignment="1">
      <alignment horizontal="center" vertical="center" wrapText="1"/>
    </xf>
    <xf numFmtId="0" fontId="5" fillId="9" borderId="105" xfId="0" applyFont="1" applyFill="1" applyBorder="1" applyAlignment="1">
      <alignment horizontal="center" vertical="center" wrapText="1"/>
    </xf>
    <xf numFmtId="0" fontId="0" fillId="9" borderId="124" xfId="0" applyFill="1" applyBorder="1" applyAlignment="1">
      <alignment horizontal="center" vertical="center" wrapText="1"/>
    </xf>
    <xf numFmtId="0" fontId="5" fillId="10" borderId="105" xfId="0" applyFont="1" applyFill="1" applyBorder="1" applyAlignment="1">
      <alignment horizontal="center" vertical="center" wrapText="1"/>
    </xf>
    <xf numFmtId="0" fontId="0" fillId="10" borderId="124" xfId="0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8" borderId="114" xfId="0" applyFont="1" applyFill="1" applyBorder="1" applyAlignment="1">
      <alignment horizontal="center" vertical="center" wrapText="1"/>
    </xf>
    <xf numFmtId="0" fontId="5" fillId="9" borderId="125" xfId="0" applyFont="1" applyFill="1" applyBorder="1" applyAlignment="1">
      <alignment horizontal="center" vertical="center" wrapText="1"/>
    </xf>
    <xf numFmtId="0" fontId="5" fillId="10" borderId="12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16" fillId="2" borderId="59" xfId="0" applyNumberFormat="1" applyFont="1" applyFill="1" applyBorder="1" applyAlignment="1">
      <alignment horizontal="center" vertical="center"/>
    </xf>
    <xf numFmtId="0" fontId="21" fillId="2" borderId="59" xfId="0" applyFont="1" applyFill="1" applyBorder="1" applyAlignment="1">
      <alignment horizontal="center" vertical="center"/>
    </xf>
    <xf numFmtId="0" fontId="21" fillId="2" borderId="61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5" fontId="8" fillId="0" borderId="59" xfId="0" applyNumberFormat="1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9" fillId="0" borderId="59" xfId="0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64" fontId="9" fillId="0" borderId="57" xfId="0" applyNumberFormat="1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65" fontId="8" fillId="8" borderId="7" xfId="0" applyNumberFormat="1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55" xfId="0" applyFont="1" applyFill="1" applyBorder="1" applyAlignment="1">
      <alignment horizontal="center" vertical="center"/>
    </xf>
    <xf numFmtId="165" fontId="10" fillId="8" borderId="59" xfId="0" applyNumberFormat="1" applyFont="1" applyFill="1" applyBorder="1" applyAlignment="1">
      <alignment horizontal="center" vertical="center"/>
    </xf>
    <xf numFmtId="0" fontId="10" fillId="8" borderId="59" xfId="0" applyFont="1" applyFill="1" applyBorder="1" applyAlignment="1">
      <alignment horizontal="center" vertical="center"/>
    </xf>
    <xf numFmtId="0" fontId="10" fillId="8" borderId="61" xfId="0" applyFont="1" applyFill="1" applyBorder="1" applyAlignment="1">
      <alignment horizontal="center" vertical="center"/>
    </xf>
    <xf numFmtId="165" fontId="1" fillId="8" borderId="57" xfId="0" applyNumberFormat="1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1" fillId="8" borderId="60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5" fillId="10" borderId="48" xfId="0" applyFont="1" applyFill="1" applyBorder="1" applyAlignment="1">
      <alignment horizontal="center" vertical="center" wrapText="1"/>
    </xf>
    <xf numFmtId="0" fontId="0" fillId="10" borderId="101" xfId="0" applyFill="1" applyBorder="1" applyAlignment="1">
      <alignment horizontal="center" vertical="center" wrapText="1"/>
    </xf>
    <xf numFmtId="165" fontId="1" fillId="10" borderId="57" xfId="0" applyNumberFormat="1" applyFont="1" applyFill="1" applyBorder="1" applyAlignment="1">
      <alignment horizontal="center" vertical="center"/>
    </xf>
    <xf numFmtId="0" fontId="1" fillId="10" borderId="57" xfId="0" applyFont="1" applyFill="1" applyBorder="1" applyAlignment="1">
      <alignment horizontal="center" vertical="center"/>
    </xf>
    <xf numFmtId="165" fontId="8" fillId="10" borderId="7" xfId="0" applyNumberFormat="1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165" fontId="10" fillId="10" borderId="59" xfId="0" applyNumberFormat="1" applyFont="1" applyFill="1" applyBorder="1" applyAlignment="1">
      <alignment horizontal="center" vertical="center"/>
    </xf>
    <xf numFmtId="0" fontId="10" fillId="10" borderId="59" xfId="0" applyFont="1" applyFill="1" applyBorder="1" applyAlignment="1">
      <alignment horizontal="center" vertical="center"/>
    </xf>
    <xf numFmtId="0" fontId="1" fillId="10" borderId="60" xfId="0" applyFont="1" applyFill="1" applyBorder="1" applyAlignment="1">
      <alignment horizontal="center" vertical="center"/>
    </xf>
    <xf numFmtId="0" fontId="8" fillId="10" borderId="55" xfId="0" applyFont="1" applyFill="1" applyBorder="1" applyAlignment="1">
      <alignment horizontal="center" vertical="center"/>
    </xf>
    <xf numFmtId="0" fontId="10" fillId="10" borderId="61" xfId="0" applyFont="1" applyFill="1" applyBorder="1" applyAlignment="1">
      <alignment horizontal="center" vertical="center"/>
    </xf>
    <xf numFmtId="0" fontId="5" fillId="9" borderId="48" xfId="0" applyFont="1" applyFill="1" applyBorder="1" applyAlignment="1">
      <alignment horizontal="center" vertical="center" wrapText="1"/>
    </xf>
    <xf numFmtId="0" fontId="0" fillId="9" borderId="101" xfId="0" applyFill="1" applyBorder="1" applyAlignment="1">
      <alignment horizontal="center" vertical="center" wrapText="1"/>
    </xf>
    <xf numFmtId="165" fontId="1" fillId="9" borderId="57" xfId="0" applyNumberFormat="1" applyFont="1" applyFill="1" applyBorder="1" applyAlignment="1">
      <alignment horizontal="center" vertical="center"/>
    </xf>
    <xf numFmtId="0" fontId="1" fillId="9" borderId="57" xfId="0" applyFont="1" applyFill="1" applyBorder="1" applyAlignment="1">
      <alignment horizontal="center" vertical="center"/>
    </xf>
    <xf numFmtId="165" fontId="8" fillId="9" borderId="7" xfId="0" applyNumberFormat="1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165" fontId="10" fillId="9" borderId="59" xfId="0" applyNumberFormat="1" applyFont="1" applyFill="1" applyBorder="1" applyAlignment="1">
      <alignment horizontal="center" vertical="center"/>
    </xf>
    <xf numFmtId="0" fontId="10" fillId="9" borderId="59" xfId="0" applyFont="1" applyFill="1" applyBorder="1" applyAlignment="1">
      <alignment horizontal="center" vertical="center"/>
    </xf>
    <xf numFmtId="0" fontId="1" fillId="9" borderId="60" xfId="0" applyFont="1" applyFill="1" applyBorder="1" applyAlignment="1">
      <alignment horizontal="center" vertical="center"/>
    </xf>
    <xf numFmtId="0" fontId="8" fillId="9" borderId="55" xfId="0" applyFont="1" applyFill="1" applyBorder="1" applyAlignment="1">
      <alignment horizontal="center" vertical="center"/>
    </xf>
    <xf numFmtId="0" fontId="10" fillId="9" borderId="6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4" fontId="9" fillId="0" borderId="66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167" fontId="11" fillId="0" borderId="74" xfId="0" applyNumberFormat="1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167" fontId="11" fillId="0" borderId="66" xfId="0" applyNumberFormat="1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75" xfId="0" applyBorder="1" applyAlignment="1">
      <alignment horizontal="center" vertical="center"/>
    </xf>
    <xf numFmtId="164" fontId="11" fillId="0" borderId="66" xfId="0" applyNumberFormat="1" applyFont="1" applyBorder="1" applyAlignment="1">
      <alignment horizontal="center"/>
    </xf>
    <xf numFmtId="0" fontId="0" fillId="6" borderId="25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8" xfId="0" applyBorder="1" applyAlignment="1">
      <alignment horizontal="center"/>
    </xf>
    <xf numFmtId="0" fontId="4" fillId="0" borderId="91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89" xfId="0" applyBorder="1" applyAlignment="1">
      <alignment horizontal="center"/>
    </xf>
    <xf numFmtId="166" fontId="11" fillId="3" borderId="74" xfId="0" applyNumberFormat="1" applyFont="1" applyFill="1" applyBorder="1" applyAlignment="1">
      <alignment horizontal="center" vertical="center"/>
    </xf>
    <xf numFmtId="167" fontId="11" fillId="0" borderId="6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67" fontId="12" fillId="0" borderId="74" xfId="0" applyNumberFormat="1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164" fontId="12" fillId="0" borderId="66" xfId="0" applyNumberFormat="1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/>
    <xf numFmtId="0" fontId="0" fillId="0" borderId="19" xfId="0" applyBorder="1" applyAlignment="1"/>
    <xf numFmtId="0" fontId="0" fillId="0" borderId="88" xfId="0" applyBorder="1" applyAlignment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/>
    <xf numFmtId="0" fontId="0" fillId="0" borderId="21" xfId="0" applyBorder="1" applyAlignment="1"/>
    <xf numFmtId="0" fontId="0" fillId="0" borderId="90" xfId="0" applyBorder="1" applyAlignment="1"/>
    <xf numFmtId="0" fontId="0" fillId="3" borderId="38" xfId="0" applyFill="1" applyBorder="1" applyAlignment="1"/>
    <xf numFmtId="0" fontId="0" fillId="0" borderId="38" xfId="0" applyBorder="1" applyAlignment="1"/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0" xfId="0" applyBorder="1" applyAlignment="1">
      <alignment horizontal="center"/>
    </xf>
    <xf numFmtId="168" fontId="11" fillId="0" borderId="74" xfId="0" applyNumberFormat="1" applyFont="1" applyFill="1" applyBorder="1" applyAlignment="1">
      <alignment horizontal="center" vertical="center"/>
    </xf>
    <xf numFmtId="168" fontId="11" fillId="0" borderId="75" xfId="0" applyNumberFormat="1" applyFont="1" applyFill="1" applyBorder="1" applyAlignment="1">
      <alignment horizontal="center" vertical="center"/>
    </xf>
    <xf numFmtId="168" fontId="11" fillId="0" borderId="66" xfId="0" applyNumberFormat="1" applyFont="1" applyFill="1" applyBorder="1" applyAlignment="1">
      <alignment horizontal="center" vertical="center"/>
    </xf>
    <xf numFmtId="168" fontId="11" fillId="0" borderId="68" xfId="0" applyNumberFormat="1" applyFont="1" applyFill="1" applyBorder="1" applyAlignment="1">
      <alignment horizontal="center" vertical="center"/>
    </xf>
    <xf numFmtId="168" fontId="11" fillId="0" borderId="74" xfId="0" applyNumberFormat="1" applyFont="1" applyBorder="1" applyAlignment="1">
      <alignment horizontal="center" vertical="center"/>
    </xf>
    <xf numFmtId="168" fontId="11" fillId="0" borderId="75" xfId="0" applyNumberFormat="1" applyFont="1" applyBorder="1" applyAlignment="1">
      <alignment horizontal="center" vertical="center"/>
    </xf>
    <xf numFmtId="168" fontId="11" fillId="0" borderId="66" xfId="0" applyNumberFormat="1" applyFont="1" applyBorder="1" applyAlignment="1">
      <alignment horizontal="center" vertical="center"/>
    </xf>
    <xf numFmtId="168" fontId="11" fillId="0" borderId="68" xfId="0" applyNumberFormat="1" applyFont="1" applyBorder="1" applyAlignment="1">
      <alignment horizontal="center" vertical="center"/>
    </xf>
    <xf numFmtId="0" fontId="11" fillId="0" borderId="6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0" fillId="5" borderId="0" xfId="0" applyFill="1" applyBorder="1" applyAlignment="1"/>
    <xf numFmtId="0" fontId="0" fillId="0" borderId="0" xfId="0" applyBorder="1" applyAlignment="1"/>
    <xf numFmtId="0" fontId="3" fillId="0" borderId="43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/>
    <xf numFmtId="0" fontId="0" fillId="0" borderId="102" xfId="0" applyBorder="1" applyAlignment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/>
    <xf numFmtId="0" fontId="0" fillId="0" borderId="35" xfId="0" applyBorder="1" applyAlignment="1"/>
    <xf numFmtId="0" fontId="0" fillId="0" borderId="104" xfId="0" applyBorder="1" applyAlignment="1"/>
    <xf numFmtId="0" fontId="17" fillId="2" borderId="2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8" fontId="16" fillId="0" borderId="74" xfId="0" applyNumberFormat="1" applyFont="1" applyBorder="1" applyAlignment="1">
      <alignment horizontal="center" vertical="center"/>
    </xf>
    <xf numFmtId="168" fontId="16" fillId="0" borderId="75" xfId="0" applyNumberFormat="1" applyFont="1" applyBorder="1" applyAlignment="1">
      <alignment horizontal="center" vertical="center"/>
    </xf>
    <xf numFmtId="168" fontId="16" fillId="0" borderId="66" xfId="0" applyNumberFormat="1" applyFont="1" applyBorder="1" applyAlignment="1">
      <alignment horizontal="center" vertical="center"/>
    </xf>
    <xf numFmtId="168" fontId="16" fillId="0" borderId="68" xfId="0" applyNumberFormat="1" applyFont="1" applyBorder="1" applyAlignment="1">
      <alignment horizontal="center" vertical="center"/>
    </xf>
    <xf numFmtId="0" fontId="0" fillId="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4</xdr:row>
      <xdr:rowOff>23263</xdr:rowOff>
    </xdr:from>
    <xdr:to>
      <xdr:col>1</xdr:col>
      <xdr:colOff>1047751</xdr:colOff>
      <xdr:row>5</xdr:row>
      <xdr:rowOff>863599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64663"/>
          <a:ext cx="1035051" cy="111973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9525</xdr:colOff>
      <xdr:row>17</xdr:row>
      <xdr:rowOff>12700</xdr:rowOff>
    </xdr:from>
    <xdr:to>
      <xdr:col>1</xdr:col>
      <xdr:colOff>1052080</xdr:colOff>
      <xdr:row>18</xdr:row>
      <xdr:rowOff>889000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" y="4991100"/>
          <a:ext cx="1042555" cy="11557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25399</xdr:rowOff>
    </xdr:from>
    <xdr:to>
      <xdr:col>2</xdr:col>
      <xdr:colOff>569271</xdr:colOff>
      <xdr:row>1</xdr:row>
      <xdr:rowOff>892814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368299"/>
          <a:ext cx="988371" cy="867415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1</xdr:col>
      <xdr:colOff>254000</xdr:colOff>
      <xdr:row>13</xdr:row>
      <xdr:rowOff>32808</xdr:rowOff>
    </xdr:from>
    <xdr:to>
      <xdr:col>2</xdr:col>
      <xdr:colOff>733425</xdr:colOff>
      <xdr:row>14</xdr:row>
      <xdr:rowOff>1040989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0" y="4058708"/>
          <a:ext cx="1241425" cy="1211381"/>
        </a:xfrm>
        <a:prstGeom prst="rect">
          <a:avLst/>
        </a:prstGeom>
        <a:ln w="1905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M15" zoomScale="75" zoomScaleNormal="75" workbookViewId="0">
      <selection activeCell="V8" sqref="V8"/>
    </sheetView>
  </sheetViews>
  <sheetFormatPr baseColWidth="10" defaultRowHeight="15" x14ac:dyDescent="0.25"/>
  <cols>
    <col min="1" max="1" width="3.7109375" style="73" customWidth="1"/>
    <col min="2" max="2" width="15.85546875" style="73" bestFit="1" customWidth="1"/>
    <col min="3" max="4" width="15.7109375" style="73" hidden="1" customWidth="1"/>
    <col min="5" max="5" width="11.5703125" style="73" hidden="1" customWidth="1"/>
    <col min="6" max="6" width="12.5703125" style="73" hidden="1" customWidth="1"/>
    <col min="7" max="7" width="15.5703125" style="73" hidden="1" customWidth="1"/>
    <col min="8" max="8" width="12.28515625" style="73" hidden="1" customWidth="1"/>
    <col min="9" max="9" width="17.140625" style="73" bestFit="1" customWidth="1"/>
    <col min="10" max="10" width="1.7109375" style="73" customWidth="1"/>
    <col min="11" max="14" width="15.7109375" style="73" customWidth="1"/>
    <col min="15" max="15" width="14" style="73" customWidth="1"/>
    <col min="16" max="16" width="14.140625" style="73" customWidth="1"/>
    <col min="17" max="17" width="14.28515625" style="73" bestFit="1" customWidth="1"/>
    <col min="18" max="18" width="14.140625" style="73" customWidth="1"/>
    <col min="19" max="19" width="14" style="73" customWidth="1"/>
    <col min="20" max="20" width="15.140625" style="73" bestFit="1" customWidth="1"/>
    <col min="21" max="22" width="14.140625" style="73" customWidth="1"/>
    <col min="23" max="23" width="15.5703125" style="73" bestFit="1" customWidth="1"/>
    <col min="24" max="24" width="18.5703125" style="73" customWidth="1"/>
    <col min="25" max="16384" width="11.42578125" style="73"/>
  </cols>
  <sheetData>
    <row r="1" spans="1:24" ht="27" thickTop="1" x14ac:dyDescent="0.25">
      <c r="A1" s="270" t="s">
        <v>0</v>
      </c>
      <c r="B1" s="271"/>
      <c r="C1" s="271"/>
      <c r="D1" s="271"/>
      <c r="E1" s="271"/>
      <c r="F1" s="271"/>
      <c r="G1" s="271"/>
      <c r="H1" s="272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4"/>
    </row>
    <row r="2" spans="1:24" ht="15.75" thickBot="1" x14ac:dyDescent="0.3">
      <c r="A2" s="275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7"/>
    </row>
    <row r="3" spans="1:24" ht="18.75" x14ac:dyDescent="0.25">
      <c r="A3" s="275"/>
      <c r="B3" s="284" t="s">
        <v>1</v>
      </c>
      <c r="C3" s="285"/>
      <c r="D3" s="285"/>
      <c r="E3" s="285"/>
      <c r="F3" s="285"/>
      <c r="G3" s="285"/>
      <c r="H3" s="285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7"/>
    </row>
    <row r="4" spans="1:24" ht="19.5" thickBot="1" x14ac:dyDescent="0.3">
      <c r="A4" s="297"/>
      <c r="B4" s="288" t="s">
        <v>2</v>
      </c>
      <c r="C4" s="289"/>
      <c r="D4" s="289"/>
      <c r="E4" s="289"/>
      <c r="F4" s="289"/>
      <c r="G4" s="289"/>
      <c r="H4" s="289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1"/>
    </row>
    <row r="5" spans="1:24" ht="21.75" thickBot="1" x14ac:dyDescent="0.3">
      <c r="A5" s="297"/>
      <c r="B5" s="74"/>
      <c r="C5" s="265" t="s">
        <v>3</v>
      </c>
      <c r="D5" s="266"/>
      <c r="E5" s="266"/>
      <c r="F5" s="266"/>
      <c r="G5" s="266"/>
      <c r="H5" s="266"/>
      <c r="I5" s="267"/>
      <c r="J5" s="267"/>
      <c r="K5" s="267"/>
      <c r="L5" s="267"/>
      <c r="M5" s="267"/>
      <c r="N5" s="267"/>
      <c r="O5" s="268"/>
      <c r="P5" s="268"/>
      <c r="Q5" s="268"/>
      <c r="R5" s="268"/>
      <c r="S5" s="268"/>
      <c r="T5" s="268"/>
      <c r="U5" s="268"/>
      <c r="V5" s="268"/>
      <c r="W5" s="268"/>
      <c r="X5" s="269"/>
    </row>
    <row r="6" spans="1:24" ht="69.75" thickBot="1" x14ac:dyDescent="0.3">
      <c r="A6" s="297"/>
      <c r="B6" s="75"/>
      <c r="C6" s="124" t="s">
        <v>4</v>
      </c>
      <c r="D6" s="125" t="s">
        <v>5</v>
      </c>
      <c r="E6" s="125" t="s">
        <v>6</v>
      </c>
      <c r="F6" s="125" t="s">
        <v>7</v>
      </c>
      <c r="G6" s="125" t="s">
        <v>8</v>
      </c>
      <c r="H6" s="125" t="s">
        <v>9</v>
      </c>
      <c r="I6" s="126" t="s">
        <v>10</v>
      </c>
      <c r="J6" s="304"/>
      <c r="K6" s="127" t="s">
        <v>11</v>
      </c>
      <c r="L6" s="128" t="s">
        <v>55</v>
      </c>
      <c r="M6" s="128" t="s">
        <v>60</v>
      </c>
      <c r="N6" s="129" t="s">
        <v>61</v>
      </c>
      <c r="O6" s="130" t="s">
        <v>64</v>
      </c>
      <c r="P6" s="131" t="s">
        <v>64</v>
      </c>
      <c r="Q6" s="305" t="s">
        <v>74</v>
      </c>
      <c r="R6" s="132" t="s">
        <v>72</v>
      </c>
      <c r="S6" s="133" t="s">
        <v>73</v>
      </c>
      <c r="T6" s="306" t="s">
        <v>75</v>
      </c>
      <c r="U6" s="141" t="s">
        <v>65</v>
      </c>
      <c r="V6" s="134" t="s">
        <v>65</v>
      </c>
      <c r="W6" s="307" t="s">
        <v>76</v>
      </c>
      <c r="X6" s="233" t="s">
        <v>82</v>
      </c>
    </row>
    <row r="7" spans="1:24" ht="21.75" thickTop="1" thickBot="1" x14ac:dyDescent="0.3">
      <c r="A7" s="297"/>
      <c r="B7" s="66" t="s">
        <v>12</v>
      </c>
      <c r="C7" s="67">
        <v>0.252</v>
      </c>
      <c r="D7" s="68"/>
      <c r="E7" s="68">
        <v>0.05</v>
      </c>
      <c r="F7" s="68">
        <v>0.06</v>
      </c>
      <c r="G7" s="68">
        <v>0.08</v>
      </c>
      <c r="H7" s="68">
        <v>0.12</v>
      </c>
      <c r="I7" s="69" t="s">
        <v>56</v>
      </c>
      <c r="J7" s="282"/>
      <c r="K7" s="18">
        <v>0.09</v>
      </c>
      <c r="L7" s="43">
        <v>0.1</v>
      </c>
      <c r="M7" s="43">
        <v>4.2000000000000003E-2</v>
      </c>
      <c r="N7" s="56">
        <v>0.09</v>
      </c>
      <c r="O7" s="64">
        <v>0.05</v>
      </c>
      <c r="P7" s="209" t="s">
        <v>79</v>
      </c>
      <c r="Q7" s="299"/>
      <c r="R7" s="65"/>
      <c r="S7" s="210" t="s">
        <v>79</v>
      </c>
      <c r="T7" s="301"/>
      <c r="U7" s="70">
        <v>0.05</v>
      </c>
      <c r="V7" s="211" t="s">
        <v>79</v>
      </c>
      <c r="W7" s="303"/>
      <c r="X7" s="239">
        <v>0.45200000000000001</v>
      </c>
    </row>
    <row r="8" spans="1:24" ht="20.25" x14ac:dyDescent="0.25">
      <c r="A8" s="297"/>
      <c r="B8" s="76">
        <v>1</v>
      </c>
      <c r="C8" s="77">
        <v>17326</v>
      </c>
      <c r="D8" s="78">
        <f>C8*1.09</f>
        <v>18885.34</v>
      </c>
      <c r="E8" s="78">
        <f>C8*1.14</f>
        <v>19751.64</v>
      </c>
      <c r="F8" s="78">
        <f>C8*1.2</f>
        <v>20791.2</v>
      </c>
      <c r="G8" s="78">
        <f>C8*1.28</f>
        <v>22177.279999999999</v>
      </c>
      <c r="H8" s="79">
        <f>C8*1.4</f>
        <v>24256.399999999998</v>
      </c>
      <c r="I8" s="80">
        <f>C8*1.55</f>
        <v>26855.3</v>
      </c>
      <c r="J8" s="282"/>
      <c r="K8" s="148">
        <f>I8*1.09</f>
        <v>29272.277000000002</v>
      </c>
      <c r="L8" s="117">
        <f>I8*1.19</f>
        <v>31957.806999999997</v>
      </c>
      <c r="M8" s="117">
        <f>I8*1.232</f>
        <v>33085.729599999999</v>
      </c>
      <c r="N8" s="149">
        <f>I8*1.322</f>
        <v>35502.706599999998</v>
      </c>
      <c r="O8" s="150">
        <f>I8*1.372</f>
        <v>36845.471600000004</v>
      </c>
      <c r="P8" s="84">
        <f>I8*1.402</f>
        <v>37651.130599999997</v>
      </c>
      <c r="Q8" s="157">
        <f>-(O8-P8)</f>
        <v>805.65899999999237</v>
      </c>
      <c r="R8" s="85">
        <f>I8*1.372</f>
        <v>36845.471600000004</v>
      </c>
      <c r="S8" s="86">
        <f>I8*1.402</f>
        <v>37651.130599999997</v>
      </c>
      <c r="T8" s="235">
        <f>-(R8-S8)</f>
        <v>805.65899999999237</v>
      </c>
      <c r="U8" s="142">
        <f>I8*1.422</f>
        <v>38188.236599999997</v>
      </c>
      <c r="V8" s="145">
        <f>I8*1.452</f>
        <v>38993.895599999996</v>
      </c>
      <c r="W8" s="160">
        <f>-(U8-V8)</f>
        <v>805.65899999999965</v>
      </c>
      <c r="X8" s="229">
        <f>I8*1.452</f>
        <v>38993.895599999996</v>
      </c>
    </row>
    <row r="9" spans="1:24" ht="20.25" x14ac:dyDescent="0.25">
      <c r="A9" s="297"/>
      <c r="B9" s="89">
        <v>2</v>
      </c>
      <c r="C9" s="90">
        <v>19578</v>
      </c>
      <c r="D9" s="91">
        <f>C9*1.09</f>
        <v>21340.02</v>
      </c>
      <c r="E9" s="91">
        <f>C9*1.14</f>
        <v>22318.92</v>
      </c>
      <c r="F9" s="91">
        <f>C9*1.2</f>
        <v>23493.599999999999</v>
      </c>
      <c r="G9" s="91">
        <f>C9*1.28</f>
        <v>25059.84</v>
      </c>
      <c r="H9" s="92">
        <f>C9*1.4</f>
        <v>27409.199999999997</v>
      </c>
      <c r="I9" s="93">
        <f>C9*1.55</f>
        <v>30345.9</v>
      </c>
      <c r="J9" s="282"/>
      <c r="K9" s="151">
        <f>I9*1.09</f>
        <v>33077.031000000003</v>
      </c>
      <c r="L9" s="120">
        <f>I9*1.19</f>
        <v>36111.620999999999</v>
      </c>
      <c r="M9" s="120">
        <f t="shared" ref="M9:M11" si="0">I9*1.232</f>
        <v>37386.148800000003</v>
      </c>
      <c r="N9" s="152">
        <f t="shared" ref="N9:N11" si="1">I9*1.322</f>
        <v>40117.279800000004</v>
      </c>
      <c r="O9" s="153">
        <f>I9*1.372</f>
        <v>41634.574800000002</v>
      </c>
      <c r="P9" s="95">
        <f t="shared" ref="P9:P11" si="2">I9*1.402</f>
        <v>42544.951800000003</v>
      </c>
      <c r="Q9" s="227">
        <f t="shared" ref="Q9:Q11" si="3">-(O9-P9)</f>
        <v>910.37700000000041</v>
      </c>
      <c r="R9" s="96">
        <f t="shared" ref="R9:R11" si="4">I9*1.372</f>
        <v>41634.574800000002</v>
      </c>
      <c r="S9" s="97">
        <f t="shared" ref="S9:S11" si="5">I9*1.402</f>
        <v>42544.951800000003</v>
      </c>
      <c r="T9" s="158">
        <f t="shared" ref="T9:T11" si="6">-(R9-S9)</f>
        <v>910.37700000000041</v>
      </c>
      <c r="U9" s="143">
        <f>I9*1.422</f>
        <v>43151.8698</v>
      </c>
      <c r="V9" s="146">
        <f t="shared" ref="V9:V11" si="7">I9*1.452</f>
        <v>44062.246800000001</v>
      </c>
      <c r="W9" s="160">
        <f t="shared" ref="W9:W11" si="8">-(U9-V9)</f>
        <v>910.37700000000041</v>
      </c>
      <c r="X9" s="229">
        <f>I9*1.452</f>
        <v>44062.246800000001</v>
      </c>
    </row>
    <row r="10" spans="1:24" ht="20.25" x14ac:dyDescent="0.25">
      <c r="A10" s="297"/>
      <c r="B10" s="89">
        <v>3</v>
      </c>
      <c r="C10" s="90">
        <v>22122</v>
      </c>
      <c r="D10" s="91">
        <f>C10*1.09</f>
        <v>24112.980000000003</v>
      </c>
      <c r="E10" s="91">
        <f>C10*1.14</f>
        <v>25219.079999999998</v>
      </c>
      <c r="F10" s="91">
        <f>C10*1.2</f>
        <v>26546.399999999998</v>
      </c>
      <c r="G10" s="91">
        <f>C10*1.28</f>
        <v>28316.16</v>
      </c>
      <c r="H10" s="92">
        <f>C10*1.4</f>
        <v>30970.799999999999</v>
      </c>
      <c r="I10" s="93">
        <f>C10*1.55</f>
        <v>34289.1</v>
      </c>
      <c r="J10" s="282"/>
      <c r="K10" s="151">
        <f>I10*1.09</f>
        <v>37375.118999999999</v>
      </c>
      <c r="L10" s="120">
        <f>I10*1.19</f>
        <v>40804.028999999995</v>
      </c>
      <c r="M10" s="120">
        <f t="shared" si="0"/>
        <v>42244.171199999997</v>
      </c>
      <c r="N10" s="152">
        <f t="shared" si="1"/>
        <v>45330.190199999997</v>
      </c>
      <c r="O10" s="153">
        <f>I10*1.372</f>
        <v>47044.645199999999</v>
      </c>
      <c r="P10" s="95">
        <f t="shared" si="2"/>
        <v>48073.318199999994</v>
      </c>
      <c r="Q10" s="227">
        <f t="shared" si="3"/>
        <v>1028.6729999999952</v>
      </c>
      <c r="R10" s="96">
        <f t="shared" si="4"/>
        <v>47044.645199999999</v>
      </c>
      <c r="S10" s="97">
        <f t="shared" si="5"/>
        <v>48073.318199999994</v>
      </c>
      <c r="T10" s="158">
        <f t="shared" si="6"/>
        <v>1028.6729999999952</v>
      </c>
      <c r="U10" s="143">
        <f>I10*1.422</f>
        <v>48759.100199999993</v>
      </c>
      <c r="V10" s="146">
        <f t="shared" si="7"/>
        <v>49787.773199999996</v>
      </c>
      <c r="W10" s="160">
        <f t="shared" si="8"/>
        <v>1028.6730000000025</v>
      </c>
      <c r="X10" s="229">
        <f t="shared" ref="X10:X11" si="9">I10*1.452</f>
        <v>49787.773199999996</v>
      </c>
    </row>
    <row r="11" spans="1:24" ht="21" thickBot="1" x14ac:dyDescent="0.3">
      <c r="A11" s="297"/>
      <c r="B11" s="100">
        <v>4</v>
      </c>
      <c r="C11" s="101">
        <v>24334</v>
      </c>
      <c r="D11" s="102">
        <f>C11*1.09</f>
        <v>26524.06</v>
      </c>
      <c r="E11" s="102">
        <f>C11*1.14</f>
        <v>27740.76</v>
      </c>
      <c r="F11" s="102">
        <f>C11*1.2</f>
        <v>29200.799999999999</v>
      </c>
      <c r="G11" s="102">
        <f>C11*1.28</f>
        <v>31147.52</v>
      </c>
      <c r="H11" s="103">
        <f>C11*1.4</f>
        <v>34067.599999999999</v>
      </c>
      <c r="I11" s="104">
        <f>C11*1.55</f>
        <v>37717.700000000004</v>
      </c>
      <c r="J11" s="282"/>
      <c r="K11" s="154">
        <f>I11*1.09</f>
        <v>41112.293000000005</v>
      </c>
      <c r="L11" s="123">
        <f>I11*1.19</f>
        <v>44884.063000000002</v>
      </c>
      <c r="M11" s="123">
        <f t="shared" si="0"/>
        <v>46468.206400000003</v>
      </c>
      <c r="N11" s="155">
        <f t="shared" si="1"/>
        <v>49862.799400000011</v>
      </c>
      <c r="O11" s="156">
        <f>I11*1.372</f>
        <v>51748.684400000013</v>
      </c>
      <c r="P11" s="107">
        <f t="shared" si="2"/>
        <v>52880.215400000001</v>
      </c>
      <c r="Q11" s="228">
        <f t="shared" si="3"/>
        <v>1131.5309999999881</v>
      </c>
      <c r="R11" s="108">
        <f t="shared" si="4"/>
        <v>51748.684400000013</v>
      </c>
      <c r="S11" s="109">
        <f t="shared" si="5"/>
        <v>52880.215400000001</v>
      </c>
      <c r="T11" s="159">
        <f t="shared" si="6"/>
        <v>1131.5309999999881</v>
      </c>
      <c r="U11" s="144">
        <f>I11*1.422</f>
        <v>53634.5694</v>
      </c>
      <c r="V11" s="147">
        <f t="shared" si="7"/>
        <v>54766.100400000003</v>
      </c>
      <c r="W11" s="161">
        <f t="shared" si="8"/>
        <v>1131.5310000000027</v>
      </c>
      <c r="X11" s="230">
        <f t="shared" si="9"/>
        <v>54766.100400000003</v>
      </c>
    </row>
    <row r="12" spans="1:24" ht="16.5" thickTop="1" thickBot="1" x14ac:dyDescent="0.3">
      <c r="A12" s="295"/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96"/>
    </row>
    <row r="13" spans="1:24" ht="16.5" thickTop="1" thickBot="1" x14ac:dyDescent="0.3">
      <c r="I13" s="112"/>
      <c r="J13" s="112"/>
      <c r="K13" s="112"/>
    </row>
    <row r="14" spans="1:24" ht="27" thickTop="1" x14ac:dyDescent="0.25">
      <c r="A14" s="270" t="s">
        <v>13</v>
      </c>
      <c r="B14" s="271"/>
      <c r="C14" s="271"/>
      <c r="D14" s="271"/>
      <c r="E14" s="271"/>
      <c r="F14" s="271"/>
      <c r="G14" s="271"/>
      <c r="H14" s="271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80"/>
    </row>
    <row r="15" spans="1:24" ht="15.75" thickBot="1" x14ac:dyDescent="0.3">
      <c r="A15" s="275"/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74"/>
      <c r="P15" s="74"/>
      <c r="Q15" s="74"/>
      <c r="R15" s="74"/>
      <c r="S15" s="74"/>
      <c r="T15" s="74"/>
      <c r="U15" s="74"/>
      <c r="V15" s="74"/>
      <c r="W15" s="74"/>
      <c r="X15" s="135"/>
    </row>
    <row r="16" spans="1:24" ht="18.75" x14ac:dyDescent="0.25">
      <c r="A16" s="136"/>
      <c r="B16" s="284" t="s">
        <v>14</v>
      </c>
      <c r="C16" s="285"/>
      <c r="D16" s="285"/>
      <c r="E16" s="285"/>
      <c r="F16" s="285"/>
      <c r="G16" s="285"/>
      <c r="H16" s="285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7"/>
    </row>
    <row r="17" spans="1:24" ht="19.5" thickBot="1" x14ac:dyDescent="0.3">
      <c r="A17" s="136"/>
      <c r="B17" s="288" t="s">
        <v>15</v>
      </c>
      <c r="C17" s="289"/>
      <c r="D17" s="289"/>
      <c r="E17" s="289"/>
      <c r="F17" s="289"/>
      <c r="G17" s="289"/>
      <c r="H17" s="289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1"/>
    </row>
    <row r="18" spans="1:24" ht="21.75" thickBot="1" x14ac:dyDescent="0.3">
      <c r="A18" s="136"/>
      <c r="B18" s="74"/>
      <c r="C18" s="292" t="s">
        <v>3</v>
      </c>
      <c r="D18" s="293"/>
      <c r="E18" s="293"/>
      <c r="F18" s="293"/>
      <c r="G18" s="293"/>
      <c r="H18" s="293"/>
      <c r="I18" s="294"/>
      <c r="J18" s="294"/>
      <c r="K18" s="294"/>
      <c r="L18" s="294"/>
      <c r="M18" s="294"/>
      <c r="N18" s="294"/>
      <c r="O18" s="276"/>
      <c r="P18" s="276"/>
      <c r="Q18" s="276"/>
      <c r="R18" s="276"/>
      <c r="S18" s="276"/>
      <c r="T18" s="276"/>
      <c r="U18" s="276"/>
      <c r="V18" s="276"/>
      <c r="W18" s="276"/>
      <c r="X18" s="277"/>
    </row>
    <row r="19" spans="1:24" ht="70.5" thickTop="1" thickBot="1" x14ac:dyDescent="0.3">
      <c r="A19" s="136"/>
      <c r="B19" s="75"/>
      <c r="C19" s="12" t="s">
        <v>4</v>
      </c>
      <c r="D19" s="7" t="s">
        <v>5</v>
      </c>
      <c r="E19" s="7" t="s">
        <v>6</v>
      </c>
      <c r="F19" s="7" t="s">
        <v>7</v>
      </c>
      <c r="G19" s="7" t="s">
        <v>8</v>
      </c>
      <c r="H19" s="7" t="s">
        <v>9</v>
      </c>
      <c r="I19" s="8" t="s">
        <v>10</v>
      </c>
      <c r="J19" s="282"/>
      <c r="K19" s="9" t="s">
        <v>11</v>
      </c>
      <c r="L19" s="10" t="s">
        <v>55</v>
      </c>
      <c r="M19" s="10" t="s">
        <v>60</v>
      </c>
      <c r="N19" s="11" t="s">
        <v>61</v>
      </c>
      <c r="O19" s="59" t="s">
        <v>64</v>
      </c>
      <c r="P19" s="60" t="s">
        <v>64</v>
      </c>
      <c r="Q19" s="298" t="s">
        <v>74</v>
      </c>
      <c r="R19" s="62" t="s">
        <v>72</v>
      </c>
      <c r="S19" s="63" t="s">
        <v>73</v>
      </c>
      <c r="T19" s="300" t="s">
        <v>75</v>
      </c>
      <c r="U19" s="140" t="s">
        <v>65</v>
      </c>
      <c r="V19" s="61" t="s">
        <v>65</v>
      </c>
      <c r="W19" s="302" t="s">
        <v>76</v>
      </c>
      <c r="X19" s="234" t="s">
        <v>82</v>
      </c>
    </row>
    <row r="20" spans="1:24" ht="21.75" thickTop="1" thickBot="1" x14ac:dyDescent="0.3">
      <c r="A20" s="136"/>
      <c r="B20" s="113" t="s">
        <v>12</v>
      </c>
      <c r="C20" s="71">
        <v>0.252</v>
      </c>
      <c r="D20" s="43"/>
      <c r="E20" s="43">
        <v>0.05</v>
      </c>
      <c r="F20" s="43">
        <v>0.06</v>
      </c>
      <c r="G20" s="43">
        <v>0.08</v>
      </c>
      <c r="H20" s="43">
        <v>0.12</v>
      </c>
      <c r="I20" s="72" t="s">
        <v>56</v>
      </c>
      <c r="J20" s="276"/>
      <c r="K20" s="18">
        <v>0.09</v>
      </c>
      <c r="L20" s="43">
        <v>0.1</v>
      </c>
      <c r="M20" s="43">
        <v>4.2000000000000003E-2</v>
      </c>
      <c r="N20" s="43">
        <v>0.09</v>
      </c>
      <c r="O20" s="64">
        <v>0.05</v>
      </c>
      <c r="P20" s="209" t="s">
        <v>79</v>
      </c>
      <c r="Q20" s="299"/>
      <c r="R20" s="65"/>
      <c r="S20" s="210" t="s">
        <v>79</v>
      </c>
      <c r="T20" s="301"/>
      <c r="U20" s="70">
        <v>0.05</v>
      </c>
      <c r="V20" s="211" t="s">
        <v>79</v>
      </c>
      <c r="W20" s="303"/>
      <c r="X20" s="240">
        <v>0.45200000000000001</v>
      </c>
    </row>
    <row r="21" spans="1:24" ht="20.25" x14ac:dyDescent="0.25">
      <c r="A21" s="136"/>
      <c r="B21" s="114" t="s">
        <v>16</v>
      </c>
      <c r="C21" s="77">
        <v>11885</v>
      </c>
      <c r="D21" s="78">
        <f t="shared" ref="D21:D27" si="10">C21*1.09</f>
        <v>12954.650000000001</v>
      </c>
      <c r="E21" s="115">
        <f t="shared" ref="E21:E27" si="11">C21*1.14</f>
        <v>13548.9</v>
      </c>
      <c r="F21" s="115">
        <f t="shared" ref="F21:F27" si="12">C21*1.2</f>
        <v>14262</v>
      </c>
      <c r="G21" s="78">
        <f t="shared" ref="G21:G27" si="13">C21*1.28</f>
        <v>15212.800000000001</v>
      </c>
      <c r="H21" s="79">
        <f t="shared" ref="H21:H27" si="14">C21*1.4</f>
        <v>16639</v>
      </c>
      <c r="I21" s="116">
        <f t="shared" ref="I21:I27" si="15">C21*1.55</f>
        <v>18421.75</v>
      </c>
      <c r="J21" s="276"/>
      <c r="K21" s="81">
        <f t="shared" ref="K21:K27" si="16">I21*1.09</f>
        <v>20079.7075</v>
      </c>
      <c r="L21" s="82">
        <f t="shared" ref="L21:L27" si="17">I21*1.19</f>
        <v>21921.8825</v>
      </c>
      <c r="M21" s="82">
        <f>I21*1.232</f>
        <v>22695.596000000001</v>
      </c>
      <c r="N21" s="117">
        <f>I21*1.322</f>
        <v>24353.553500000002</v>
      </c>
      <c r="O21" s="83">
        <f t="shared" ref="O21:O23" si="18">I21*1.372</f>
        <v>25274.641000000003</v>
      </c>
      <c r="P21" s="84">
        <f t="shared" ref="P21:P23" si="19">I21*1.402</f>
        <v>25827.2935</v>
      </c>
      <c r="Q21" s="157">
        <f t="shared" ref="Q21:Q23" si="20">-(O21-P21)</f>
        <v>552.65249999999651</v>
      </c>
      <c r="R21" s="85">
        <f t="shared" ref="R21:R23" si="21">I21*1.372</f>
        <v>25274.641000000003</v>
      </c>
      <c r="S21" s="86">
        <f t="shared" ref="S21:S23" si="22">I21*1.402</f>
        <v>25827.2935</v>
      </c>
      <c r="T21" s="235">
        <f t="shared" ref="T21:T23" si="23">-(R21-S21)</f>
        <v>552.65249999999651</v>
      </c>
      <c r="U21" s="87">
        <f t="shared" ref="U21:U23" si="24">I21*1.422</f>
        <v>26195.728499999997</v>
      </c>
      <c r="V21" s="88">
        <f t="shared" ref="V21:V23" si="25">I21*1.452</f>
        <v>26748.380999999998</v>
      </c>
      <c r="W21" s="160">
        <f t="shared" ref="W21:W23" si="26">-(U21-V21)</f>
        <v>552.65250000000015</v>
      </c>
      <c r="X21" s="231">
        <f t="shared" ref="X21:X23" si="27">I21*1.452</f>
        <v>26748.380999999998</v>
      </c>
    </row>
    <row r="22" spans="1:24" ht="20.25" x14ac:dyDescent="0.25">
      <c r="A22" s="136"/>
      <c r="B22" s="89" t="s">
        <v>17</v>
      </c>
      <c r="C22" s="90">
        <v>13290</v>
      </c>
      <c r="D22" s="91">
        <f t="shared" si="10"/>
        <v>14486.1</v>
      </c>
      <c r="E22" s="118">
        <f t="shared" si="11"/>
        <v>15150.599999999999</v>
      </c>
      <c r="F22" s="118">
        <f t="shared" si="12"/>
        <v>15948</v>
      </c>
      <c r="G22" s="91">
        <f t="shared" si="13"/>
        <v>17011.2</v>
      </c>
      <c r="H22" s="92">
        <f t="shared" si="14"/>
        <v>18606</v>
      </c>
      <c r="I22" s="119">
        <f t="shared" si="15"/>
        <v>20599.5</v>
      </c>
      <c r="J22" s="276"/>
      <c r="K22" s="53">
        <f t="shared" si="16"/>
        <v>22453.455000000002</v>
      </c>
      <c r="L22" s="51">
        <f t="shared" si="17"/>
        <v>24513.404999999999</v>
      </c>
      <c r="M22" s="51">
        <f t="shared" ref="M22:M27" si="28">I22*1.232</f>
        <v>25378.583999999999</v>
      </c>
      <c r="N22" s="120">
        <f t="shared" ref="N22:N27" si="29">I22*1.322</f>
        <v>27232.539000000001</v>
      </c>
      <c r="O22" s="94">
        <f t="shared" si="18"/>
        <v>28262.514000000003</v>
      </c>
      <c r="P22" s="95">
        <f t="shared" si="19"/>
        <v>28880.499</v>
      </c>
      <c r="Q22" s="227">
        <f t="shared" si="20"/>
        <v>617.98499999999694</v>
      </c>
      <c r="R22" s="85">
        <f t="shared" si="21"/>
        <v>28262.514000000003</v>
      </c>
      <c r="S22" s="86">
        <f t="shared" si="22"/>
        <v>28880.499</v>
      </c>
      <c r="T22" s="158">
        <f t="shared" si="23"/>
        <v>617.98499999999694</v>
      </c>
      <c r="U22" s="98">
        <f t="shared" si="24"/>
        <v>29292.488999999998</v>
      </c>
      <c r="V22" s="99">
        <f t="shared" si="25"/>
        <v>29910.473999999998</v>
      </c>
      <c r="W22" s="160">
        <f t="shared" si="26"/>
        <v>617.98500000000058</v>
      </c>
      <c r="X22" s="231">
        <f t="shared" si="27"/>
        <v>29910.473999999998</v>
      </c>
    </row>
    <row r="23" spans="1:24" ht="20.25" x14ac:dyDescent="0.25">
      <c r="A23" s="136"/>
      <c r="B23" s="89" t="s">
        <v>18</v>
      </c>
      <c r="C23" s="90">
        <v>13399</v>
      </c>
      <c r="D23" s="91">
        <f t="shared" si="10"/>
        <v>14604.910000000002</v>
      </c>
      <c r="E23" s="118">
        <f t="shared" si="11"/>
        <v>15274.859999999999</v>
      </c>
      <c r="F23" s="118">
        <f t="shared" si="12"/>
        <v>16078.8</v>
      </c>
      <c r="G23" s="91">
        <f t="shared" si="13"/>
        <v>17150.72</v>
      </c>
      <c r="H23" s="92">
        <f t="shared" si="14"/>
        <v>18758.599999999999</v>
      </c>
      <c r="I23" s="119">
        <f t="shared" si="15"/>
        <v>20768.45</v>
      </c>
      <c r="J23" s="276"/>
      <c r="K23" s="53">
        <f t="shared" si="16"/>
        <v>22637.610500000003</v>
      </c>
      <c r="L23" s="51">
        <f t="shared" si="17"/>
        <v>24714.4555</v>
      </c>
      <c r="M23" s="51">
        <f t="shared" si="28"/>
        <v>25586.7304</v>
      </c>
      <c r="N23" s="120">
        <f t="shared" si="29"/>
        <v>27455.890900000002</v>
      </c>
      <c r="O23" s="94">
        <f t="shared" si="18"/>
        <v>28494.313400000003</v>
      </c>
      <c r="P23" s="95">
        <f t="shared" si="19"/>
        <v>29117.366900000001</v>
      </c>
      <c r="Q23" s="227">
        <f t="shared" si="20"/>
        <v>623.05349999999817</v>
      </c>
      <c r="R23" s="85">
        <f t="shared" si="21"/>
        <v>28494.313400000003</v>
      </c>
      <c r="S23" s="86">
        <f t="shared" si="22"/>
        <v>29117.366900000001</v>
      </c>
      <c r="T23" s="158">
        <f t="shared" si="23"/>
        <v>623.05349999999817</v>
      </c>
      <c r="U23" s="98">
        <f t="shared" si="24"/>
        <v>29532.7359</v>
      </c>
      <c r="V23" s="99">
        <f t="shared" si="25"/>
        <v>30155.789400000001</v>
      </c>
      <c r="W23" s="160">
        <f t="shared" si="26"/>
        <v>623.0535000000018</v>
      </c>
      <c r="X23" s="231">
        <f t="shared" si="27"/>
        <v>30155.789400000001</v>
      </c>
    </row>
    <row r="24" spans="1:24" ht="20.25" x14ac:dyDescent="0.25">
      <c r="A24" s="136"/>
      <c r="B24" s="89" t="s">
        <v>19</v>
      </c>
      <c r="C24" s="90">
        <v>17326</v>
      </c>
      <c r="D24" s="91">
        <f t="shared" si="10"/>
        <v>18885.34</v>
      </c>
      <c r="E24" s="118">
        <f t="shared" si="11"/>
        <v>19751.64</v>
      </c>
      <c r="F24" s="118">
        <f t="shared" si="12"/>
        <v>20791.2</v>
      </c>
      <c r="G24" s="91">
        <f t="shared" si="13"/>
        <v>22177.279999999999</v>
      </c>
      <c r="H24" s="92">
        <f t="shared" si="14"/>
        <v>24256.399999999998</v>
      </c>
      <c r="I24" s="119">
        <f t="shared" si="15"/>
        <v>26855.3</v>
      </c>
      <c r="J24" s="276"/>
      <c r="K24" s="53">
        <f t="shared" si="16"/>
        <v>29272.277000000002</v>
      </c>
      <c r="L24" s="51">
        <f t="shared" si="17"/>
        <v>31957.806999999997</v>
      </c>
      <c r="M24" s="51">
        <f t="shared" si="28"/>
        <v>33085.729599999999</v>
      </c>
      <c r="N24" s="120">
        <f t="shared" si="29"/>
        <v>35502.706599999998</v>
      </c>
      <c r="O24" s="94">
        <f>I24*1.372</f>
        <v>36845.471600000004</v>
      </c>
      <c r="P24" s="95">
        <f>I24*1.402</f>
        <v>37651.130599999997</v>
      </c>
      <c r="Q24" s="227">
        <f>-(O24-P24)</f>
        <v>805.65899999999237</v>
      </c>
      <c r="R24" s="85">
        <f>I24*1.372</f>
        <v>36845.471600000004</v>
      </c>
      <c r="S24" s="86">
        <f>I24*1.402</f>
        <v>37651.130599999997</v>
      </c>
      <c r="T24" s="158">
        <f>-(R24-S24)</f>
        <v>805.65899999999237</v>
      </c>
      <c r="U24" s="98">
        <f>I24*1.422</f>
        <v>38188.236599999997</v>
      </c>
      <c r="V24" s="99">
        <f>I24*1.452</f>
        <v>38993.895599999996</v>
      </c>
      <c r="W24" s="160">
        <f>-(U24-V24)</f>
        <v>805.65899999999965</v>
      </c>
      <c r="X24" s="231">
        <f>I24*1.452</f>
        <v>38993.895599999996</v>
      </c>
    </row>
    <row r="25" spans="1:24" ht="20.25" x14ac:dyDescent="0.25">
      <c r="A25" s="136"/>
      <c r="B25" s="89" t="s">
        <v>20</v>
      </c>
      <c r="C25" s="90">
        <v>19578</v>
      </c>
      <c r="D25" s="91">
        <f t="shared" si="10"/>
        <v>21340.02</v>
      </c>
      <c r="E25" s="118">
        <f t="shared" si="11"/>
        <v>22318.92</v>
      </c>
      <c r="F25" s="118">
        <f t="shared" si="12"/>
        <v>23493.599999999999</v>
      </c>
      <c r="G25" s="91">
        <f t="shared" si="13"/>
        <v>25059.84</v>
      </c>
      <c r="H25" s="92">
        <f t="shared" si="14"/>
        <v>27409.199999999997</v>
      </c>
      <c r="I25" s="119">
        <f t="shared" si="15"/>
        <v>30345.9</v>
      </c>
      <c r="J25" s="276"/>
      <c r="K25" s="53">
        <f t="shared" si="16"/>
        <v>33077.031000000003</v>
      </c>
      <c r="L25" s="51">
        <f t="shared" si="17"/>
        <v>36111.620999999999</v>
      </c>
      <c r="M25" s="51">
        <f t="shared" si="28"/>
        <v>37386.148800000003</v>
      </c>
      <c r="N25" s="120">
        <f t="shared" si="29"/>
        <v>40117.279800000004</v>
      </c>
      <c r="O25" s="94">
        <f>I25*1.372</f>
        <v>41634.574800000002</v>
      </c>
      <c r="P25" s="95">
        <f t="shared" ref="P25:P27" si="30">I25*1.402</f>
        <v>42544.951800000003</v>
      </c>
      <c r="Q25" s="227">
        <f t="shared" ref="Q25:Q27" si="31">-(O25-P25)</f>
        <v>910.37700000000041</v>
      </c>
      <c r="R25" s="96">
        <f t="shared" ref="R25:R27" si="32">I25*1.372</f>
        <v>41634.574800000002</v>
      </c>
      <c r="S25" s="97">
        <f t="shared" ref="S25:S27" si="33">I25*1.402</f>
        <v>42544.951800000003</v>
      </c>
      <c r="T25" s="158">
        <f t="shared" ref="T25:T27" si="34">-(R25-S25)</f>
        <v>910.37700000000041</v>
      </c>
      <c r="U25" s="98">
        <f>I25*1.422</f>
        <v>43151.8698</v>
      </c>
      <c r="V25" s="99">
        <f t="shared" ref="V25:V27" si="35">I25*1.452</f>
        <v>44062.246800000001</v>
      </c>
      <c r="W25" s="160">
        <f t="shared" ref="W25:W27" si="36">-(U25-V25)</f>
        <v>910.37700000000041</v>
      </c>
      <c r="X25" s="231">
        <f>I25*1.452</f>
        <v>44062.246800000001</v>
      </c>
    </row>
    <row r="26" spans="1:24" ht="20.25" x14ac:dyDescent="0.25">
      <c r="A26" s="136"/>
      <c r="B26" s="89" t="s">
        <v>21</v>
      </c>
      <c r="C26" s="90">
        <v>22122</v>
      </c>
      <c r="D26" s="91">
        <f t="shared" si="10"/>
        <v>24112.980000000003</v>
      </c>
      <c r="E26" s="118">
        <f t="shared" si="11"/>
        <v>25219.079999999998</v>
      </c>
      <c r="F26" s="118">
        <f t="shared" si="12"/>
        <v>26546.399999999998</v>
      </c>
      <c r="G26" s="91">
        <f t="shared" si="13"/>
        <v>28316.16</v>
      </c>
      <c r="H26" s="92">
        <f t="shared" si="14"/>
        <v>30970.799999999999</v>
      </c>
      <c r="I26" s="119">
        <f t="shared" si="15"/>
        <v>34289.1</v>
      </c>
      <c r="J26" s="276"/>
      <c r="K26" s="53">
        <f t="shared" si="16"/>
        <v>37375.118999999999</v>
      </c>
      <c r="L26" s="51">
        <f t="shared" si="17"/>
        <v>40804.028999999995</v>
      </c>
      <c r="M26" s="51">
        <f t="shared" si="28"/>
        <v>42244.171199999997</v>
      </c>
      <c r="N26" s="120">
        <f t="shared" si="29"/>
        <v>45330.190199999997</v>
      </c>
      <c r="O26" s="94">
        <f>I26*1.372</f>
        <v>47044.645199999999</v>
      </c>
      <c r="P26" s="95">
        <f t="shared" si="30"/>
        <v>48073.318199999994</v>
      </c>
      <c r="Q26" s="227">
        <f t="shared" si="31"/>
        <v>1028.6729999999952</v>
      </c>
      <c r="R26" s="96">
        <f t="shared" si="32"/>
        <v>47044.645199999999</v>
      </c>
      <c r="S26" s="97">
        <f t="shared" si="33"/>
        <v>48073.318199999994</v>
      </c>
      <c r="T26" s="158">
        <f t="shared" si="34"/>
        <v>1028.6729999999952</v>
      </c>
      <c r="U26" s="98">
        <f>I26*1.422</f>
        <v>48759.100199999993</v>
      </c>
      <c r="V26" s="99">
        <f t="shared" si="35"/>
        <v>49787.773199999996</v>
      </c>
      <c r="W26" s="160">
        <f t="shared" si="36"/>
        <v>1028.6730000000025</v>
      </c>
      <c r="X26" s="231">
        <f t="shared" ref="X26:X27" si="37">I26*1.452</f>
        <v>49787.773199999996</v>
      </c>
    </row>
    <row r="27" spans="1:24" ht="21" thickBot="1" x14ac:dyDescent="0.3">
      <c r="A27" s="136"/>
      <c r="B27" s="100" t="s">
        <v>22</v>
      </c>
      <c r="C27" s="101">
        <v>24334</v>
      </c>
      <c r="D27" s="102">
        <f t="shared" si="10"/>
        <v>26524.06</v>
      </c>
      <c r="E27" s="121">
        <f t="shared" si="11"/>
        <v>27740.76</v>
      </c>
      <c r="F27" s="121">
        <f t="shared" si="12"/>
        <v>29200.799999999999</v>
      </c>
      <c r="G27" s="102">
        <f t="shared" si="13"/>
        <v>31147.52</v>
      </c>
      <c r="H27" s="103">
        <f t="shared" si="14"/>
        <v>34067.599999999999</v>
      </c>
      <c r="I27" s="122">
        <f t="shared" si="15"/>
        <v>37717.700000000004</v>
      </c>
      <c r="J27" s="276"/>
      <c r="K27" s="105">
        <f t="shared" si="16"/>
        <v>41112.293000000005</v>
      </c>
      <c r="L27" s="16">
        <f t="shared" si="17"/>
        <v>44884.063000000002</v>
      </c>
      <c r="M27" s="16">
        <f t="shared" si="28"/>
        <v>46468.206400000003</v>
      </c>
      <c r="N27" s="123">
        <f t="shared" si="29"/>
        <v>49862.799400000011</v>
      </c>
      <c r="O27" s="106">
        <f>I27*1.372</f>
        <v>51748.684400000013</v>
      </c>
      <c r="P27" s="107">
        <f t="shared" si="30"/>
        <v>52880.215400000001</v>
      </c>
      <c r="Q27" s="228">
        <f t="shared" si="31"/>
        <v>1131.5309999999881</v>
      </c>
      <c r="R27" s="108">
        <f t="shared" si="32"/>
        <v>51748.684400000013</v>
      </c>
      <c r="S27" s="109">
        <f t="shared" si="33"/>
        <v>52880.215400000001</v>
      </c>
      <c r="T27" s="159">
        <f t="shared" si="34"/>
        <v>1131.5309999999881</v>
      </c>
      <c r="U27" s="110">
        <f>I27*1.422</f>
        <v>53634.5694</v>
      </c>
      <c r="V27" s="111">
        <f t="shared" si="35"/>
        <v>54766.100400000003</v>
      </c>
      <c r="W27" s="226">
        <f t="shared" si="36"/>
        <v>1131.5310000000027</v>
      </c>
      <c r="X27" s="232">
        <f t="shared" si="37"/>
        <v>54766.100400000003</v>
      </c>
    </row>
    <row r="28" spans="1:24" ht="16.5" thickTop="1" thickBot="1" x14ac:dyDescent="0.3">
      <c r="A28" s="137"/>
      <c r="B28" s="278"/>
      <c r="C28" s="283"/>
      <c r="D28" s="283"/>
      <c r="E28" s="283"/>
      <c r="F28" s="283"/>
      <c r="G28" s="283"/>
      <c r="H28" s="283"/>
      <c r="I28" s="283"/>
      <c r="J28" s="138"/>
      <c r="K28" s="278"/>
      <c r="L28" s="278"/>
      <c r="M28" s="278"/>
      <c r="N28" s="278"/>
      <c r="O28" s="138"/>
      <c r="P28" s="138"/>
      <c r="Q28" s="138"/>
      <c r="R28" s="138"/>
      <c r="S28" s="138"/>
      <c r="T28" s="138"/>
      <c r="U28" s="138"/>
      <c r="V28" s="138"/>
      <c r="W28" s="138"/>
      <c r="X28" s="139"/>
    </row>
    <row r="29" spans="1:24" ht="15.75" thickTop="1" x14ac:dyDescent="0.25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</row>
    <row r="30" spans="1:24" x14ac:dyDescent="0.25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</row>
    <row r="31" spans="1:24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</row>
    <row r="32" spans="1:24" x14ac:dyDescent="0.2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</row>
    <row r="33" spans="1:11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</row>
    <row r="34" spans="1:11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</row>
    <row r="35" spans="1:11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</row>
    <row r="36" spans="1:11" x14ac:dyDescent="0.2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</row>
    <row r="37" spans="1:11" x14ac:dyDescent="0.25">
      <c r="I37" s="112"/>
      <c r="J37" s="112"/>
      <c r="K37" s="112"/>
    </row>
  </sheetData>
  <mergeCells count="22">
    <mergeCell ref="T19:T20"/>
    <mergeCell ref="W19:W20"/>
    <mergeCell ref="J6:J11"/>
    <mergeCell ref="Q6:Q7"/>
    <mergeCell ref="T6:T7"/>
    <mergeCell ref="W6:W7"/>
    <mergeCell ref="C5:X5"/>
    <mergeCell ref="A1:X1"/>
    <mergeCell ref="A2:X2"/>
    <mergeCell ref="K28:N28"/>
    <mergeCell ref="A14:X14"/>
    <mergeCell ref="A15:N15"/>
    <mergeCell ref="J19:J27"/>
    <mergeCell ref="B28:I28"/>
    <mergeCell ref="B16:X16"/>
    <mergeCell ref="B17:X17"/>
    <mergeCell ref="C18:X18"/>
    <mergeCell ref="A12:X12"/>
    <mergeCell ref="A3:A11"/>
    <mergeCell ref="B3:X3"/>
    <mergeCell ref="B4:X4"/>
    <mergeCell ref="Q19:Q2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opLeftCell="O1" zoomScale="75" zoomScaleNormal="75" workbookViewId="0">
      <selection activeCell="S15" sqref="S15"/>
    </sheetView>
  </sheetViews>
  <sheetFormatPr baseColWidth="10" defaultRowHeight="15" x14ac:dyDescent="0.25"/>
  <cols>
    <col min="1" max="2" width="11.42578125" style="73"/>
    <col min="3" max="3" width="25.5703125" style="73" customWidth="1"/>
    <col min="4" max="9" width="15.7109375" style="73" hidden="1" customWidth="1"/>
    <col min="10" max="10" width="17.140625" style="73" bestFit="1" customWidth="1"/>
    <col min="11" max="11" width="2" style="73" customWidth="1"/>
    <col min="12" max="15" width="15.7109375" style="73" customWidth="1"/>
    <col min="16" max="16" width="15.85546875" style="73" bestFit="1" customWidth="1"/>
    <col min="17" max="17" width="15.85546875" style="73" customWidth="1"/>
    <col min="18" max="18" width="15" style="73" bestFit="1" customWidth="1"/>
    <col min="19" max="20" width="15.85546875" style="73" customWidth="1"/>
    <col min="21" max="21" width="14.7109375" style="73" customWidth="1"/>
    <col min="22" max="24" width="15.85546875" style="73" customWidth="1"/>
    <col min="25" max="25" width="18.7109375" style="73" customWidth="1"/>
    <col min="26" max="16384" width="11.42578125" style="73"/>
  </cols>
  <sheetData>
    <row r="1" spans="1:25" ht="27" thickBot="1" x14ac:dyDescent="0.3">
      <c r="A1" s="308" t="s">
        <v>57</v>
      </c>
      <c r="B1" s="308"/>
      <c r="C1" s="308"/>
      <c r="D1" s="308"/>
      <c r="E1" s="308"/>
      <c r="F1" s="308"/>
      <c r="G1" s="309"/>
      <c r="H1" s="309"/>
      <c r="I1" s="309"/>
      <c r="J1" s="309"/>
      <c r="K1" s="309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</row>
    <row r="2" spans="1:25" ht="70.5" thickTop="1" thickBot="1" x14ac:dyDescent="0.3">
      <c r="A2" s="75"/>
      <c r="B2" s="74"/>
      <c r="C2" s="74"/>
      <c r="D2" s="12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322"/>
      <c r="L2" s="9" t="s">
        <v>11</v>
      </c>
      <c r="M2" s="10" t="s">
        <v>55</v>
      </c>
      <c r="N2" s="10" t="s">
        <v>60</v>
      </c>
      <c r="O2" s="11" t="s">
        <v>61</v>
      </c>
      <c r="P2" s="59" t="s">
        <v>64</v>
      </c>
      <c r="Q2" s="60" t="s">
        <v>64</v>
      </c>
      <c r="R2" s="298" t="s">
        <v>74</v>
      </c>
      <c r="S2" s="62" t="s">
        <v>72</v>
      </c>
      <c r="T2" s="162" t="s">
        <v>72</v>
      </c>
      <c r="U2" s="371" t="s">
        <v>75</v>
      </c>
      <c r="V2" s="57" t="s">
        <v>65</v>
      </c>
      <c r="W2" s="58" t="s">
        <v>65</v>
      </c>
      <c r="X2" s="360" t="s">
        <v>77</v>
      </c>
      <c r="Y2" s="236" t="s">
        <v>82</v>
      </c>
    </row>
    <row r="3" spans="1:25" ht="21.75" thickTop="1" thickBot="1" x14ac:dyDescent="0.3">
      <c r="A3" s="324" t="s">
        <v>23</v>
      </c>
      <c r="B3" s="325"/>
      <c r="C3" s="325"/>
      <c r="D3" s="71">
        <v>0.252</v>
      </c>
      <c r="E3" s="163"/>
      <c r="F3" s="43">
        <v>0.05</v>
      </c>
      <c r="G3" s="43">
        <v>0.06</v>
      </c>
      <c r="H3" s="43">
        <v>0.08</v>
      </c>
      <c r="I3" s="43">
        <v>0.12</v>
      </c>
      <c r="J3" s="72" t="s">
        <v>56</v>
      </c>
      <c r="K3" s="282"/>
      <c r="L3" s="18">
        <v>0.09</v>
      </c>
      <c r="M3" s="43">
        <v>0.1</v>
      </c>
      <c r="N3" s="43">
        <v>4.2000000000000003E-2</v>
      </c>
      <c r="O3" s="55">
        <v>0.09</v>
      </c>
      <c r="P3" s="64">
        <v>0.05</v>
      </c>
      <c r="Q3" s="206" t="s">
        <v>78</v>
      </c>
      <c r="R3" s="299"/>
      <c r="S3" s="65"/>
      <c r="T3" s="207" t="s">
        <v>79</v>
      </c>
      <c r="U3" s="372"/>
      <c r="V3" s="70">
        <v>0.05</v>
      </c>
      <c r="W3" s="208" t="s">
        <v>79</v>
      </c>
      <c r="X3" s="361"/>
      <c r="Y3" s="239">
        <v>0.45200000000000001</v>
      </c>
    </row>
    <row r="4" spans="1:25" ht="19.5" customHeight="1" thickBot="1" x14ac:dyDescent="0.3">
      <c r="A4" s="326" t="s">
        <v>24</v>
      </c>
      <c r="B4" s="327"/>
      <c r="C4" s="327"/>
      <c r="D4" s="164">
        <v>195.78</v>
      </c>
      <c r="E4" s="165">
        <f>D4*1.09</f>
        <v>213.40020000000001</v>
      </c>
      <c r="F4" s="166">
        <f>D4*1.14</f>
        <v>223.18919999999997</v>
      </c>
      <c r="G4" s="166">
        <f>D4*1.2</f>
        <v>234.93599999999998</v>
      </c>
      <c r="H4" s="165">
        <f>D4*1.28</f>
        <v>250.5984</v>
      </c>
      <c r="I4" s="165">
        <f>D4*1.4</f>
        <v>274.09199999999998</v>
      </c>
      <c r="J4" s="167">
        <f>D4*1.55</f>
        <v>303.459</v>
      </c>
      <c r="K4" s="282"/>
      <c r="L4" s="168">
        <f>J4*1.09</f>
        <v>330.77031000000005</v>
      </c>
      <c r="M4" s="169">
        <f>J4*1.19</f>
        <v>361.11620999999997</v>
      </c>
      <c r="N4" s="170">
        <f>J4*1.232</f>
        <v>373.86148800000001</v>
      </c>
      <c r="O4" s="171">
        <f>J4*1.322</f>
        <v>401.172798</v>
      </c>
      <c r="P4" s="194">
        <f>J4*1.372</f>
        <v>416.34574800000001</v>
      </c>
      <c r="Q4" s="212">
        <f>J4*1.402</f>
        <v>425.44951799999996</v>
      </c>
      <c r="R4" s="200">
        <f>-(P4-Q4)</f>
        <v>9.1037699999999404</v>
      </c>
      <c r="S4" s="195">
        <f>J4*1.372</f>
        <v>416.34574800000001</v>
      </c>
      <c r="T4" s="214">
        <f>J4*1.402</f>
        <v>425.44951799999996</v>
      </c>
      <c r="U4" s="202">
        <f>-(S4-T4)</f>
        <v>9.1037699999999404</v>
      </c>
      <c r="V4" s="196">
        <f>J4*1.422</f>
        <v>431.51869799999997</v>
      </c>
      <c r="W4" s="216">
        <f>J4*1.452</f>
        <v>440.62246799999997</v>
      </c>
      <c r="X4" s="204">
        <f>-(V4-W4)</f>
        <v>9.1037699999999973</v>
      </c>
      <c r="Y4" s="237">
        <f>J4*1.452</f>
        <v>440.62246799999997</v>
      </c>
    </row>
    <row r="5" spans="1:25" ht="21" thickBot="1" x14ac:dyDescent="0.3">
      <c r="A5" s="320" t="s">
        <v>25</v>
      </c>
      <c r="B5" s="268"/>
      <c r="C5" s="268"/>
      <c r="D5" s="50">
        <v>1756</v>
      </c>
      <c r="E5" s="51">
        <f>D5*1.09</f>
        <v>1914.0400000000002</v>
      </c>
      <c r="F5" s="13">
        <f>D5*1.14</f>
        <v>2001.84</v>
      </c>
      <c r="G5" s="13">
        <f>D5*1.2</f>
        <v>2107.1999999999998</v>
      </c>
      <c r="H5" s="52">
        <f>D5*1.28</f>
        <v>2247.6799999999998</v>
      </c>
      <c r="I5" s="51">
        <f>D5*1.4</f>
        <v>2458.3999999999996</v>
      </c>
      <c r="J5" s="49">
        <f>D5*1.55</f>
        <v>2721.8</v>
      </c>
      <c r="K5" s="282"/>
      <c r="L5" s="53">
        <f>J5*1.09</f>
        <v>2966.7620000000006</v>
      </c>
      <c r="M5" s="92">
        <f>J5*1.19</f>
        <v>3238.942</v>
      </c>
      <c r="N5" s="172">
        <f t="shared" ref="N5:N7" si="0">J5*1.232</f>
        <v>3353.2576000000004</v>
      </c>
      <c r="O5" s="171">
        <f t="shared" ref="O5:O7" si="1">J5*1.322</f>
        <v>3598.2196000000004</v>
      </c>
      <c r="P5" s="197">
        <f t="shared" ref="P5:P7" si="2">J5*1.372</f>
        <v>3734.3096000000005</v>
      </c>
      <c r="Q5" s="213">
        <f t="shared" ref="Q5:Q7" si="3">J5*1.402</f>
        <v>3815.9636</v>
      </c>
      <c r="R5" s="201">
        <f t="shared" ref="R5:R7" si="4">-(P5-Q5)</f>
        <v>81.653999999999542</v>
      </c>
      <c r="S5" s="198">
        <f t="shared" ref="S5:S7" si="5">J5*1.372</f>
        <v>3734.3096000000005</v>
      </c>
      <c r="T5" s="215">
        <f t="shared" ref="T5:T7" si="6">J5*1.402</f>
        <v>3815.9636</v>
      </c>
      <c r="U5" s="203">
        <f t="shared" ref="U5:U7" si="7">-(S5-T5)</f>
        <v>81.653999999999542</v>
      </c>
      <c r="V5" s="199">
        <f>J5*1.422</f>
        <v>3870.3996000000002</v>
      </c>
      <c r="W5" s="217">
        <f>J5*1.452</f>
        <v>3952.0536000000002</v>
      </c>
      <c r="X5" s="205">
        <f t="shared" ref="X5:X7" si="8">-(V5-W5)</f>
        <v>81.653999999999996</v>
      </c>
      <c r="Y5" s="237">
        <f>J5*1.452</f>
        <v>3952.0536000000002</v>
      </c>
    </row>
    <row r="6" spans="1:25" ht="21" thickBot="1" x14ac:dyDescent="0.3">
      <c r="A6" s="320" t="s">
        <v>26</v>
      </c>
      <c r="B6" s="268"/>
      <c r="C6" s="268"/>
      <c r="D6" s="50">
        <v>144</v>
      </c>
      <c r="E6" s="51">
        <f>D6*1.09</f>
        <v>156.96</v>
      </c>
      <c r="F6" s="13">
        <f>D6*1.14</f>
        <v>164.16</v>
      </c>
      <c r="G6" s="13">
        <f>D6*1.2</f>
        <v>172.79999999999998</v>
      </c>
      <c r="H6" s="52">
        <f>D6*1.28</f>
        <v>184.32</v>
      </c>
      <c r="I6" s="51">
        <f>D6*1.4</f>
        <v>201.6</v>
      </c>
      <c r="J6" s="49">
        <f>D6*1.55</f>
        <v>223.20000000000002</v>
      </c>
      <c r="K6" s="282"/>
      <c r="L6" s="53">
        <f>J6*1.09</f>
        <v>243.28800000000004</v>
      </c>
      <c r="M6" s="92">
        <f>J6*1.19</f>
        <v>265.608</v>
      </c>
      <c r="N6" s="172">
        <f t="shared" si="0"/>
        <v>274.98240000000004</v>
      </c>
      <c r="O6" s="171">
        <f t="shared" si="1"/>
        <v>295.07040000000006</v>
      </c>
      <c r="P6" s="197">
        <f t="shared" si="2"/>
        <v>306.23040000000003</v>
      </c>
      <c r="Q6" s="213">
        <f t="shared" si="3"/>
        <v>312.9264</v>
      </c>
      <c r="R6" s="201">
        <f t="shared" si="4"/>
        <v>6.6959999999999695</v>
      </c>
      <c r="S6" s="198">
        <f t="shared" si="5"/>
        <v>306.23040000000003</v>
      </c>
      <c r="T6" s="215">
        <f t="shared" si="6"/>
        <v>312.9264</v>
      </c>
      <c r="U6" s="203">
        <f t="shared" si="7"/>
        <v>6.6959999999999695</v>
      </c>
      <c r="V6" s="199">
        <f>J6*1.422</f>
        <v>317.3904</v>
      </c>
      <c r="W6" s="217">
        <f>J6*1.452</f>
        <v>324.08640000000003</v>
      </c>
      <c r="X6" s="205">
        <f t="shared" si="8"/>
        <v>6.6960000000000264</v>
      </c>
      <c r="Y6" s="237">
        <f>J6*1.452</f>
        <v>324.08640000000003</v>
      </c>
    </row>
    <row r="7" spans="1:25" ht="21" thickBot="1" x14ac:dyDescent="0.3">
      <c r="A7" s="320" t="s">
        <v>27</v>
      </c>
      <c r="B7" s="268"/>
      <c r="C7" s="268"/>
      <c r="D7" s="50">
        <v>349</v>
      </c>
      <c r="E7" s="51">
        <f>D7*1.09</f>
        <v>380.41</v>
      </c>
      <c r="F7" s="13">
        <f>D7*1.14</f>
        <v>397.85999999999996</v>
      </c>
      <c r="G7" s="13">
        <f>D7*1.2</f>
        <v>418.8</v>
      </c>
      <c r="H7" s="52">
        <f>D7*1.28</f>
        <v>446.72</v>
      </c>
      <c r="I7" s="51">
        <f>D7*1.4</f>
        <v>488.59999999999997</v>
      </c>
      <c r="J7" s="49">
        <f>D7*1.55</f>
        <v>540.95000000000005</v>
      </c>
      <c r="K7" s="282"/>
      <c r="L7" s="53">
        <f>J7*1.09</f>
        <v>589.63550000000009</v>
      </c>
      <c r="M7" s="92">
        <f>J7*1.19</f>
        <v>643.73050000000001</v>
      </c>
      <c r="N7" s="172">
        <f t="shared" si="0"/>
        <v>666.45040000000006</v>
      </c>
      <c r="O7" s="171">
        <f t="shared" si="1"/>
        <v>715.13590000000011</v>
      </c>
      <c r="P7" s="197">
        <f t="shared" si="2"/>
        <v>742.18340000000012</v>
      </c>
      <c r="Q7" s="213">
        <f t="shared" si="3"/>
        <v>758.41190000000006</v>
      </c>
      <c r="R7" s="201">
        <f t="shared" si="4"/>
        <v>16.22849999999994</v>
      </c>
      <c r="S7" s="198">
        <f t="shared" si="5"/>
        <v>742.18340000000012</v>
      </c>
      <c r="T7" s="215">
        <f t="shared" si="6"/>
        <v>758.41190000000006</v>
      </c>
      <c r="U7" s="203">
        <f t="shared" si="7"/>
        <v>16.22849999999994</v>
      </c>
      <c r="V7" s="199">
        <f>J7*1.422</f>
        <v>769.23090000000002</v>
      </c>
      <c r="W7" s="217">
        <f>J7*1.452</f>
        <v>785.45940000000007</v>
      </c>
      <c r="X7" s="205">
        <f t="shared" si="8"/>
        <v>16.228500000000054</v>
      </c>
      <c r="Y7" s="237">
        <f>J7*1.452</f>
        <v>785.45940000000007</v>
      </c>
    </row>
    <row r="8" spans="1:25" ht="17.25" x14ac:dyDescent="0.25">
      <c r="A8" s="328" t="s">
        <v>28</v>
      </c>
      <c r="B8" s="329"/>
      <c r="C8" s="329"/>
      <c r="D8" s="334">
        <v>519</v>
      </c>
      <c r="E8" s="338">
        <f>D8*1.09</f>
        <v>565.71</v>
      </c>
      <c r="F8" s="13"/>
      <c r="G8" s="13"/>
      <c r="H8" s="52"/>
      <c r="I8" s="51"/>
      <c r="J8" s="336">
        <f>D8*1.55</f>
        <v>804.45</v>
      </c>
      <c r="K8" s="282"/>
      <c r="L8" s="346">
        <f>J8*1.09</f>
        <v>876.85050000000012</v>
      </c>
      <c r="M8" s="338">
        <f>J8*1.19</f>
        <v>957.29550000000006</v>
      </c>
      <c r="N8" s="340">
        <f>J8*1.232</f>
        <v>991.08240000000001</v>
      </c>
      <c r="O8" s="342">
        <f>J8*1.322</f>
        <v>1063.4829000000002</v>
      </c>
      <c r="P8" s="355">
        <f>J8*1.372</f>
        <v>1103.7054000000001</v>
      </c>
      <c r="Q8" s="349">
        <f>J8*1.402</f>
        <v>1127.8389</v>
      </c>
      <c r="R8" s="352">
        <f>-(P8-Q8)</f>
        <v>24.133499999999913</v>
      </c>
      <c r="S8" s="373">
        <f>J8*1.372</f>
        <v>1103.7054000000001</v>
      </c>
      <c r="T8" s="375">
        <f>J8*1.402</f>
        <v>1127.8389</v>
      </c>
      <c r="U8" s="377">
        <f>-(S8-T8)</f>
        <v>24.133499999999913</v>
      </c>
      <c r="V8" s="362">
        <f>J8*1.422</f>
        <v>1143.9278999999999</v>
      </c>
      <c r="W8" s="364">
        <f>J8*1.452</f>
        <v>1168.0614</v>
      </c>
      <c r="X8" s="366">
        <f>-(V8-W8)</f>
        <v>24.13350000000014</v>
      </c>
      <c r="Y8" s="330">
        <f>J8*1.452</f>
        <v>1168.0614</v>
      </c>
    </row>
    <row r="9" spans="1:25" ht="18" thickBot="1" x14ac:dyDescent="0.3">
      <c r="A9" s="326" t="s">
        <v>29</v>
      </c>
      <c r="B9" s="327"/>
      <c r="C9" s="327"/>
      <c r="D9" s="335"/>
      <c r="E9" s="335"/>
      <c r="F9" s="13">
        <f>D8*1.14</f>
        <v>591.66</v>
      </c>
      <c r="G9" s="13">
        <f>D8*1.2</f>
        <v>622.79999999999995</v>
      </c>
      <c r="H9" s="52">
        <f>D8*1.28</f>
        <v>664.32</v>
      </c>
      <c r="I9" s="51">
        <f>D8*1.4</f>
        <v>726.59999999999991</v>
      </c>
      <c r="J9" s="348"/>
      <c r="K9" s="282"/>
      <c r="L9" s="358"/>
      <c r="M9" s="341"/>
      <c r="N9" s="341"/>
      <c r="O9" s="343"/>
      <c r="P9" s="356"/>
      <c r="Q9" s="350"/>
      <c r="R9" s="353"/>
      <c r="S9" s="374"/>
      <c r="T9" s="376"/>
      <c r="U9" s="378"/>
      <c r="V9" s="363"/>
      <c r="W9" s="365"/>
      <c r="X9" s="367"/>
      <c r="Y9" s="331"/>
    </row>
    <row r="10" spans="1:25" ht="17.25" x14ac:dyDescent="0.25">
      <c r="A10" s="328" t="s">
        <v>28</v>
      </c>
      <c r="B10" s="329"/>
      <c r="C10" s="329"/>
      <c r="D10" s="334">
        <v>588</v>
      </c>
      <c r="E10" s="338">
        <f>D10*1.09</f>
        <v>640.92000000000007</v>
      </c>
      <c r="F10" s="13"/>
      <c r="G10" s="13"/>
      <c r="H10" s="52"/>
      <c r="I10" s="51"/>
      <c r="J10" s="336">
        <f>D10*1.55</f>
        <v>911.4</v>
      </c>
      <c r="K10" s="282"/>
      <c r="L10" s="346">
        <f>J10*1.09</f>
        <v>993.42600000000004</v>
      </c>
      <c r="M10" s="338">
        <f>J10*1.19</f>
        <v>1084.566</v>
      </c>
      <c r="N10" s="340">
        <f>J10*1.232</f>
        <v>1122.8447999999999</v>
      </c>
      <c r="O10" s="342">
        <f>J10*1.322</f>
        <v>1204.8707999999999</v>
      </c>
      <c r="P10" s="355">
        <f>J10*1.372</f>
        <v>1250.4408000000001</v>
      </c>
      <c r="Q10" s="349">
        <f>J10*1.402</f>
        <v>1277.7828</v>
      </c>
      <c r="R10" s="352">
        <f>-(P10-Q10)</f>
        <v>27.341999999999871</v>
      </c>
      <c r="S10" s="373">
        <f>J10*1.372</f>
        <v>1250.4408000000001</v>
      </c>
      <c r="T10" s="375">
        <f>J10*1.402</f>
        <v>1277.7828</v>
      </c>
      <c r="U10" s="377">
        <f>-(S10-T10)</f>
        <v>27.341999999999871</v>
      </c>
      <c r="V10" s="362">
        <f>J10*1.422</f>
        <v>1296.0108</v>
      </c>
      <c r="W10" s="364">
        <f>J10*1.452</f>
        <v>1323.3527999999999</v>
      </c>
      <c r="X10" s="366">
        <f>-(V10-W10)</f>
        <v>27.341999999999871</v>
      </c>
      <c r="Y10" s="330">
        <f>J10*1.452</f>
        <v>1323.3527999999999</v>
      </c>
    </row>
    <row r="11" spans="1:25" ht="18" thickBot="1" x14ac:dyDescent="0.3">
      <c r="A11" s="333" t="s">
        <v>30</v>
      </c>
      <c r="B11" s="283"/>
      <c r="C11" s="283"/>
      <c r="D11" s="339"/>
      <c r="E11" s="339"/>
      <c r="F11" s="14">
        <f>D10*1.14</f>
        <v>670.31999999999994</v>
      </c>
      <c r="G11" s="14">
        <f>D10*1.2</f>
        <v>705.6</v>
      </c>
      <c r="H11" s="15">
        <f>D10*1.28</f>
        <v>752.64</v>
      </c>
      <c r="I11" s="16">
        <f>D10*1.4</f>
        <v>823.19999999999993</v>
      </c>
      <c r="J11" s="337"/>
      <c r="K11" s="323"/>
      <c r="L11" s="347"/>
      <c r="M11" s="345"/>
      <c r="N11" s="345"/>
      <c r="O11" s="344"/>
      <c r="P11" s="357"/>
      <c r="Q11" s="351"/>
      <c r="R11" s="354"/>
      <c r="S11" s="379"/>
      <c r="T11" s="380"/>
      <c r="U11" s="381"/>
      <c r="V11" s="368"/>
      <c r="W11" s="369"/>
      <c r="X11" s="370"/>
      <c r="Y11" s="332"/>
    </row>
    <row r="12" spans="1:25" ht="16.5" thickTop="1" thickBot="1" x14ac:dyDescent="0.3"/>
    <row r="13" spans="1:25" ht="27" thickTop="1" x14ac:dyDescent="0.25">
      <c r="A13" s="270" t="s">
        <v>63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59"/>
      <c r="S13" s="218"/>
      <c r="T13" s="218"/>
      <c r="U13" s="218"/>
      <c r="V13" s="218"/>
      <c r="W13" s="218"/>
      <c r="X13" s="218"/>
      <c r="Y13" s="218"/>
    </row>
    <row r="14" spans="1:25" ht="15.75" thickBot="1" x14ac:dyDescent="0.3">
      <c r="A14" s="275"/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74"/>
      <c r="Q14" s="74"/>
      <c r="R14" s="135"/>
    </row>
    <row r="15" spans="1:25" ht="82.5" thickTop="1" thickBot="1" x14ac:dyDescent="0.3">
      <c r="A15" s="219"/>
      <c r="B15" s="74"/>
      <c r="C15" s="74"/>
      <c r="D15" s="9" t="s">
        <v>4</v>
      </c>
      <c r="E15" s="10" t="s">
        <v>5</v>
      </c>
      <c r="F15" s="10" t="s">
        <v>6</v>
      </c>
      <c r="G15" s="10" t="s">
        <v>7</v>
      </c>
      <c r="H15" s="10" t="s">
        <v>8</v>
      </c>
      <c r="I15" s="10" t="s">
        <v>9</v>
      </c>
      <c r="J15" s="11" t="s">
        <v>10</v>
      </c>
      <c r="K15" s="48"/>
      <c r="L15" s="9" t="s">
        <v>11</v>
      </c>
      <c r="M15" s="10" t="s">
        <v>55</v>
      </c>
      <c r="N15" s="10" t="s">
        <v>60</v>
      </c>
      <c r="O15" s="11" t="s">
        <v>61</v>
      </c>
      <c r="P15" s="11" t="s">
        <v>64</v>
      </c>
      <c r="Q15" s="11" t="s">
        <v>65</v>
      </c>
      <c r="R15" s="236" t="s">
        <v>80</v>
      </c>
    </row>
    <row r="16" spans="1:25" ht="21.75" thickTop="1" thickBot="1" x14ac:dyDescent="0.3">
      <c r="A16" s="314" t="s">
        <v>31</v>
      </c>
      <c r="B16" s="315"/>
      <c r="C16" s="316"/>
      <c r="D16" s="173">
        <v>0.252</v>
      </c>
      <c r="E16" s="174"/>
      <c r="F16" s="174">
        <v>0.05</v>
      </c>
      <c r="G16" s="174">
        <v>0.06</v>
      </c>
      <c r="H16" s="174">
        <v>0.08</v>
      </c>
      <c r="I16" s="174">
        <v>0.12</v>
      </c>
      <c r="J16" s="175" t="s">
        <v>56</v>
      </c>
      <c r="K16" s="220"/>
      <c r="L16" s="18">
        <v>0.09</v>
      </c>
      <c r="M16" s="43">
        <v>0.1</v>
      </c>
      <c r="N16" s="43">
        <v>4.2000000000000003E-2</v>
      </c>
      <c r="O16" s="55">
        <v>0.09</v>
      </c>
      <c r="P16" s="55">
        <v>0.05</v>
      </c>
      <c r="Q16" s="55">
        <v>0.05</v>
      </c>
      <c r="R16" s="239">
        <v>0.45200000000000001</v>
      </c>
    </row>
    <row r="17" spans="1:18" ht="21.75" thickTop="1" thickBot="1" x14ac:dyDescent="0.3">
      <c r="A17" s="317" t="s">
        <v>32</v>
      </c>
      <c r="B17" s="318"/>
      <c r="C17" s="319"/>
      <c r="D17" s="176">
        <v>4184</v>
      </c>
      <c r="E17" s="177">
        <f>D17*1.09</f>
        <v>4560.5600000000004</v>
      </c>
      <c r="F17" s="178">
        <f>D17*1.14</f>
        <v>4769.7599999999993</v>
      </c>
      <c r="G17" s="179">
        <f>D17*1.2</f>
        <v>5020.8</v>
      </c>
      <c r="H17" s="177">
        <f>D17*1.28</f>
        <v>5355.52</v>
      </c>
      <c r="I17" s="180">
        <f>D17*1.4</f>
        <v>5857.5999999999995</v>
      </c>
      <c r="J17" s="181">
        <f>D17*1.55</f>
        <v>6485.2</v>
      </c>
      <c r="K17" s="220"/>
      <c r="L17" s="182">
        <f>J17*1.09</f>
        <v>7068.8680000000004</v>
      </c>
      <c r="M17" s="183">
        <f>J17*1.19</f>
        <v>7717.387999999999</v>
      </c>
      <c r="N17" s="184">
        <f>J17*1.232</f>
        <v>7989.7663999999995</v>
      </c>
      <c r="O17" s="222">
        <f>J17*1.322</f>
        <v>8573.4344000000001</v>
      </c>
      <c r="P17" s="223">
        <f>J17*1.372</f>
        <v>8897.6944000000003</v>
      </c>
      <c r="Q17" s="221">
        <f>J17*1.422</f>
        <v>9221.9543999999987</v>
      </c>
      <c r="R17" s="238">
        <f>J17*1.452</f>
        <v>9416.5103999999992</v>
      </c>
    </row>
    <row r="18" spans="1:18" ht="21" thickBot="1" x14ac:dyDescent="0.3">
      <c r="A18" s="320" t="s">
        <v>33</v>
      </c>
      <c r="B18" s="268"/>
      <c r="C18" s="321"/>
      <c r="D18" s="90">
        <v>6274</v>
      </c>
      <c r="E18" s="91">
        <f>D18*1.09</f>
        <v>6838.6600000000008</v>
      </c>
      <c r="F18" s="118">
        <f>D18*1.14</f>
        <v>7152.36</v>
      </c>
      <c r="G18" s="185">
        <f>D18*1.2</f>
        <v>7528.7999999999993</v>
      </c>
      <c r="H18" s="91">
        <f>D18*1.28</f>
        <v>8030.72</v>
      </c>
      <c r="I18" s="186">
        <f>D18*1.4</f>
        <v>8783.5999999999985</v>
      </c>
      <c r="J18" s="49">
        <f>D18*1.55</f>
        <v>9724.7000000000007</v>
      </c>
      <c r="K18" s="220"/>
      <c r="L18" s="187">
        <f>J18*1.09</f>
        <v>10599.923000000001</v>
      </c>
      <c r="M18" s="183">
        <f>J18*1.19</f>
        <v>11572.393</v>
      </c>
      <c r="N18" s="184">
        <f t="shared" ref="N18:N20" si="9">J18*1.232</f>
        <v>11980.830400000001</v>
      </c>
      <c r="O18" s="222">
        <f t="shared" ref="O18:O20" si="10">J18*1.322</f>
        <v>12856.053400000001</v>
      </c>
      <c r="P18" s="223">
        <f t="shared" ref="P18:P20" si="11">J18*1.372</f>
        <v>13342.288400000001</v>
      </c>
      <c r="Q18" s="221">
        <f>J18*1.422</f>
        <v>13828.5234</v>
      </c>
      <c r="R18" s="238">
        <f t="shared" ref="R18:R20" si="12">J18*1.452</f>
        <v>14120.2644</v>
      </c>
    </row>
    <row r="19" spans="1:18" ht="21" thickBot="1" x14ac:dyDescent="0.3">
      <c r="A19" s="320" t="s">
        <v>53</v>
      </c>
      <c r="B19" s="268"/>
      <c r="C19" s="321"/>
      <c r="D19" s="90">
        <v>8366</v>
      </c>
      <c r="E19" s="91">
        <f>D19*1.09</f>
        <v>9118.94</v>
      </c>
      <c r="F19" s="118">
        <f>D19*1.14</f>
        <v>9537.24</v>
      </c>
      <c r="G19" s="185">
        <f>D19*1.2</f>
        <v>10039.199999999999</v>
      </c>
      <c r="H19" s="91">
        <f>D19*1.28</f>
        <v>10708.48</v>
      </c>
      <c r="I19" s="186">
        <f>D19*1.4</f>
        <v>11712.4</v>
      </c>
      <c r="J19" s="49">
        <f>D19*1.55</f>
        <v>12967.300000000001</v>
      </c>
      <c r="K19" s="220"/>
      <c r="L19" s="187">
        <f>J19*1.09</f>
        <v>14134.357000000002</v>
      </c>
      <c r="M19" s="183">
        <f>J19*1.19</f>
        <v>15431.087000000001</v>
      </c>
      <c r="N19" s="184">
        <f t="shared" si="9"/>
        <v>15975.713600000001</v>
      </c>
      <c r="O19" s="222">
        <f t="shared" si="10"/>
        <v>17142.770600000003</v>
      </c>
      <c r="P19" s="223">
        <f t="shared" si="11"/>
        <v>17791.135600000001</v>
      </c>
      <c r="Q19" s="221">
        <f>J19*1.422</f>
        <v>18439.500599999999</v>
      </c>
      <c r="R19" s="238">
        <f t="shared" si="12"/>
        <v>18828.5196</v>
      </c>
    </row>
    <row r="20" spans="1:18" ht="21.75" thickBot="1" x14ac:dyDescent="0.3">
      <c r="A20" s="311" t="s">
        <v>54</v>
      </c>
      <c r="B20" s="312"/>
      <c r="C20" s="313"/>
      <c r="D20" s="101">
        <v>10457</v>
      </c>
      <c r="E20" s="102">
        <f>D20*1.09</f>
        <v>11398.130000000001</v>
      </c>
      <c r="F20" s="121">
        <f>D20*1.14</f>
        <v>11920.98</v>
      </c>
      <c r="G20" s="188">
        <f>D20*1.2</f>
        <v>12548.4</v>
      </c>
      <c r="H20" s="102">
        <f>D20*1.28</f>
        <v>13384.960000000001</v>
      </c>
      <c r="I20" s="189">
        <f>D20*1.4</f>
        <v>14639.8</v>
      </c>
      <c r="J20" s="190">
        <f>D20*1.55</f>
        <v>16208.35</v>
      </c>
      <c r="K20" s="220"/>
      <c r="L20" s="191">
        <f>J20*1.09</f>
        <v>17667.101500000001</v>
      </c>
      <c r="M20" s="192">
        <f>J20*1.19</f>
        <v>19287.9365</v>
      </c>
      <c r="N20" s="193">
        <f t="shared" si="9"/>
        <v>19968.6872</v>
      </c>
      <c r="O20" s="224">
        <f t="shared" si="10"/>
        <v>21427.438700000002</v>
      </c>
      <c r="P20" s="223">
        <f t="shared" si="11"/>
        <v>22237.856200000002</v>
      </c>
      <c r="Q20" s="221">
        <f>J20*1.422</f>
        <v>23048.273699999998</v>
      </c>
      <c r="R20" s="225">
        <f t="shared" si="12"/>
        <v>23534.5242</v>
      </c>
    </row>
    <row r="21" spans="1:18" ht="16.5" thickTop="1" thickBot="1" x14ac:dyDescent="0.3">
      <c r="A21" s="137"/>
      <c r="B21" s="13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138"/>
      <c r="Q21" s="138"/>
      <c r="R21" s="139"/>
    </row>
    <row r="22" spans="1:18" ht="15.75" thickTop="1" x14ac:dyDescent="0.25"/>
  </sheetData>
  <mergeCells count="56">
    <mergeCell ref="U10:U11"/>
    <mergeCell ref="R2:R3"/>
    <mergeCell ref="L8:L9"/>
    <mergeCell ref="M8:M9"/>
    <mergeCell ref="A13:R13"/>
    <mergeCell ref="X2:X3"/>
    <mergeCell ref="V8:V9"/>
    <mergeCell ref="W8:W9"/>
    <mergeCell ref="X8:X9"/>
    <mergeCell ref="V10:V11"/>
    <mergeCell ref="W10:W11"/>
    <mergeCell ref="X10:X11"/>
    <mergeCell ref="U2:U3"/>
    <mergeCell ref="S8:S9"/>
    <mergeCell ref="T8:T9"/>
    <mergeCell ref="U8:U9"/>
    <mergeCell ref="S10:S11"/>
    <mergeCell ref="T10:T11"/>
    <mergeCell ref="Q8:Q9"/>
    <mergeCell ref="Q10:Q11"/>
    <mergeCell ref="R8:R9"/>
    <mergeCell ref="R10:R11"/>
    <mergeCell ref="P8:P9"/>
    <mergeCell ref="P10:P11"/>
    <mergeCell ref="Y8:Y9"/>
    <mergeCell ref="Y10:Y11"/>
    <mergeCell ref="A10:C10"/>
    <mergeCell ref="A11:C11"/>
    <mergeCell ref="D8:D9"/>
    <mergeCell ref="J10:J11"/>
    <mergeCell ref="E10:E11"/>
    <mergeCell ref="D10:D11"/>
    <mergeCell ref="N8:N9"/>
    <mergeCell ref="O8:O9"/>
    <mergeCell ref="O10:O11"/>
    <mergeCell ref="N10:N11"/>
    <mergeCell ref="M10:M11"/>
    <mergeCell ref="L10:L11"/>
    <mergeCell ref="E8:E9"/>
    <mergeCell ref="J8:J9"/>
    <mergeCell ref="A1:Y1"/>
    <mergeCell ref="A20:C20"/>
    <mergeCell ref="C21:O21"/>
    <mergeCell ref="A14:O14"/>
    <mergeCell ref="A16:C16"/>
    <mergeCell ref="A17:C17"/>
    <mergeCell ref="A18:C18"/>
    <mergeCell ref="A19:C19"/>
    <mergeCell ref="K2:K11"/>
    <mergeCell ref="A3:C3"/>
    <mergeCell ref="A4:C4"/>
    <mergeCell ref="A5:C5"/>
    <mergeCell ref="A6:C6"/>
    <mergeCell ref="A7:C7"/>
    <mergeCell ref="A8:C8"/>
    <mergeCell ref="A9:C9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zoomScale="75" zoomScaleNormal="75" workbookViewId="0">
      <selection activeCell="AG3" sqref="AG3"/>
    </sheetView>
  </sheetViews>
  <sheetFormatPr baseColWidth="10" defaultRowHeight="15" x14ac:dyDescent="0.25"/>
  <cols>
    <col min="3" max="3" width="22.28515625" customWidth="1"/>
    <col min="4" max="4" width="12.85546875" hidden="1" customWidth="1"/>
    <col min="5" max="5" width="16.5703125" hidden="1" customWidth="1"/>
    <col min="6" max="6" width="12.85546875" hidden="1" customWidth="1"/>
    <col min="7" max="7" width="16.5703125" hidden="1" customWidth="1"/>
    <col min="8" max="8" width="12.85546875" hidden="1" customWidth="1"/>
    <col min="9" max="9" width="16.5703125" hidden="1" customWidth="1"/>
    <col min="10" max="10" width="12.85546875" hidden="1" customWidth="1"/>
    <col min="11" max="11" width="16.5703125" hidden="1" customWidth="1"/>
    <col min="12" max="12" width="12.85546875" hidden="1" customWidth="1"/>
    <col min="13" max="13" width="16.5703125" hidden="1" customWidth="1"/>
    <col min="14" max="14" width="12.85546875" hidden="1" customWidth="1"/>
    <col min="15" max="15" width="16.5703125" hidden="1" customWidth="1"/>
    <col min="16" max="16" width="12.85546875" bestFit="1" customWidth="1"/>
    <col min="17" max="17" width="16.5703125" bestFit="1" customWidth="1"/>
    <col min="18" max="18" width="1.7109375" customWidth="1"/>
    <col min="19" max="19" width="12.85546875" bestFit="1" customWidth="1"/>
    <col min="20" max="20" width="16.5703125" bestFit="1" customWidth="1"/>
    <col min="21" max="22" width="16.5703125" customWidth="1"/>
    <col min="23" max="23" width="12.85546875" bestFit="1" customWidth="1"/>
    <col min="24" max="24" width="16.5703125" bestFit="1" customWidth="1"/>
    <col min="25" max="25" width="12.85546875" bestFit="1" customWidth="1"/>
    <col min="26" max="26" width="16.140625" customWidth="1"/>
    <col min="27" max="27" width="12.85546875" bestFit="1" customWidth="1"/>
    <col min="28" max="28" width="16.5703125" bestFit="1" customWidth="1"/>
    <col min="29" max="29" width="12.85546875" bestFit="1" customWidth="1"/>
    <col min="30" max="30" width="16.5703125" bestFit="1" customWidth="1"/>
    <col min="31" max="31" width="14" bestFit="1" customWidth="1"/>
    <col min="32" max="32" width="18.140625" bestFit="1" customWidth="1"/>
  </cols>
  <sheetData>
    <row r="1" spans="1:32" ht="21.75" thickTop="1" x14ac:dyDescent="0.35">
      <c r="A1" s="416" t="s">
        <v>34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8"/>
      <c r="AB1" s="418"/>
      <c r="AC1" s="418"/>
      <c r="AD1" s="418"/>
      <c r="AE1" s="418"/>
      <c r="AF1" s="419"/>
    </row>
    <row r="2" spans="1:32" ht="21.75" thickBot="1" x14ac:dyDescent="0.4">
      <c r="A2" s="420" t="s">
        <v>35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2"/>
      <c r="AB2" s="422"/>
      <c r="AC2" s="422"/>
      <c r="AD2" s="422"/>
      <c r="AE2" s="422"/>
      <c r="AF2" s="423"/>
    </row>
    <row r="3" spans="1:32" ht="39" customHeight="1" thickTop="1" thickBot="1" x14ac:dyDescent="0.3">
      <c r="A3" s="407" t="s">
        <v>36</v>
      </c>
      <c r="B3" s="329"/>
      <c r="C3" s="329"/>
      <c r="D3" s="382" t="s">
        <v>37</v>
      </c>
      <c r="E3" s="383"/>
      <c r="F3" s="382" t="s">
        <v>38</v>
      </c>
      <c r="G3" s="383"/>
      <c r="H3" s="382" t="s">
        <v>39</v>
      </c>
      <c r="I3" s="383"/>
      <c r="J3" s="382" t="s">
        <v>40</v>
      </c>
      <c r="K3" s="383"/>
      <c r="L3" s="382" t="s">
        <v>41</v>
      </c>
      <c r="M3" s="383"/>
      <c r="N3" s="382" t="s">
        <v>42</v>
      </c>
      <c r="O3" s="383"/>
      <c r="P3" s="382" t="s">
        <v>83</v>
      </c>
      <c r="Q3" s="383"/>
      <c r="R3" s="394"/>
      <c r="S3" s="382" t="s">
        <v>69</v>
      </c>
      <c r="T3" s="383"/>
      <c r="U3" s="382" t="s">
        <v>68</v>
      </c>
      <c r="V3" s="383"/>
      <c r="W3" s="382" t="s">
        <v>67</v>
      </c>
      <c r="X3" s="383"/>
      <c r="Y3" s="382" t="s">
        <v>66</v>
      </c>
      <c r="Z3" s="383"/>
      <c r="AA3" s="382" t="s">
        <v>70</v>
      </c>
      <c r="AB3" s="383"/>
      <c r="AC3" s="382" t="s">
        <v>71</v>
      </c>
      <c r="AD3" s="383"/>
      <c r="AE3" s="449" t="s">
        <v>81</v>
      </c>
      <c r="AF3" s="450"/>
    </row>
    <row r="4" spans="1:32" ht="20.25" thickTop="1" thickBot="1" x14ac:dyDescent="0.35">
      <c r="A4" s="397" t="s">
        <v>23</v>
      </c>
      <c r="B4" s="398"/>
      <c r="C4" s="398"/>
      <c r="D4" s="1" t="s">
        <v>44</v>
      </c>
      <c r="E4" s="2" t="s">
        <v>45</v>
      </c>
      <c r="F4" s="3" t="s">
        <v>44</v>
      </c>
      <c r="G4" s="4" t="s">
        <v>45</v>
      </c>
      <c r="H4" s="5" t="s">
        <v>44</v>
      </c>
      <c r="I4" s="6" t="s">
        <v>45</v>
      </c>
      <c r="J4" s="5" t="s">
        <v>44</v>
      </c>
      <c r="K4" s="6" t="s">
        <v>45</v>
      </c>
      <c r="L4" s="5" t="s">
        <v>44</v>
      </c>
      <c r="M4" s="6" t="s">
        <v>45</v>
      </c>
      <c r="N4" s="5" t="s">
        <v>44</v>
      </c>
      <c r="O4" s="6" t="s">
        <v>45</v>
      </c>
      <c r="P4" s="5" t="s">
        <v>44</v>
      </c>
      <c r="Q4" s="6" t="s">
        <v>45</v>
      </c>
      <c r="R4" s="395"/>
      <c r="S4" s="5" t="s">
        <v>44</v>
      </c>
      <c r="T4" s="6" t="s">
        <v>45</v>
      </c>
      <c r="U4" s="5" t="s">
        <v>44</v>
      </c>
      <c r="V4" s="6" t="s">
        <v>45</v>
      </c>
      <c r="W4" s="5" t="s">
        <v>44</v>
      </c>
      <c r="X4" s="6" t="s">
        <v>45</v>
      </c>
      <c r="Y4" s="5" t="s">
        <v>44</v>
      </c>
      <c r="Z4" s="6" t="s">
        <v>45</v>
      </c>
      <c r="AA4" s="5" t="s">
        <v>44</v>
      </c>
      <c r="AB4" s="6" t="s">
        <v>45</v>
      </c>
      <c r="AC4" s="5" t="s">
        <v>44</v>
      </c>
      <c r="AD4" s="6" t="s">
        <v>45</v>
      </c>
      <c r="AE4" s="5" t="s">
        <v>44</v>
      </c>
      <c r="AF4" s="6" t="s">
        <v>45</v>
      </c>
    </row>
    <row r="5" spans="1:32" ht="21" thickTop="1" x14ac:dyDescent="0.3">
      <c r="A5" s="399" t="s">
        <v>46</v>
      </c>
      <c r="B5" s="400"/>
      <c r="C5" s="401"/>
      <c r="D5" s="34">
        <v>0.36504999999999999</v>
      </c>
      <c r="E5" s="35">
        <v>0.18252499999999999</v>
      </c>
      <c r="F5" s="19">
        <f>D5*1.09</f>
        <v>0.39790449999999999</v>
      </c>
      <c r="G5" s="20">
        <f>E5*1.09</f>
        <v>0.19895225</v>
      </c>
      <c r="H5" s="19">
        <f>D5*1.14</f>
        <v>0.41615699999999994</v>
      </c>
      <c r="I5" s="20">
        <f>E5*1.14</f>
        <v>0.20807849999999997</v>
      </c>
      <c r="J5" s="19">
        <f>D5*1.2</f>
        <v>0.43805999999999995</v>
      </c>
      <c r="K5" s="20">
        <f>E5*1.2</f>
        <v>0.21902999999999997</v>
      </c>
      <c r="L5" s="19">
        <f>D5*1.28</f>
        <v>0.46726400000000001</v>
      </c>
      <c r="M5" s="20">
        <f>E5*1.28</f>
        <v>0.23363200000000001</v>
      </c>
      <c r="N5" s="19">
        <f>D5*1.4</f>
        <v>0.51106999999999991</v>
      </c>
      <c r="O5" s="20">
        <f>E5*1.4</f>
        <v>0.25553499999999996</v>
      </c>
      <c r="P5" s="22">
        <f t="shared" ref="P5:Q8" si="0">D5*1.55</f>
        <v>0.56582750000000004</v>
      </c>
      <c r="Q5" s="23">
        <f t="shared" si="0"/>
        <v>0.28291375000000002</v>
      </c>
      <c r="R5" s="395"/>
      <c r="S5" s="19">
        <f>P5*1.09</f>
        <v>0.61675197500000012</v>
      </c>
      <c r="T5" s="20">
        <f t="shared" ref="S5:T8" si="1">Q5*1.09</f>
        <v>0.30837598750000006</v>
      </c>
      <c r="U5" s="19">
        <f>P5*1.19</f>
        <v>0.67333472500000002</v>
      </c>
      <c r="V5" s="20">
        <f>Q5*1.19</f>
        <v>0.33666736250000001</v>
      </c>
      <c r="W5" s="19">
        <f>P5*1.232</f>
        <v>0.69709947999999999</v>
      </c>
      <c r="X5" s="20">
        <f>Q5*1.232</f>
        <v>0.34854974</v>
      </c>
      <c r="Y5" s="19">
        <f>P5*1.322</f>
        <v>0.74802395500000007</v>
      </c>
      <c r="Z5" s="20">
        <f>Q5*1.322</f>
        <v>0.37401197750000004</v>
      </c>
      <c r="AA5" s="241">
        <f>P5*1.372</f>
        <v>0.77631533000000008</v>
      </c>
      <c r="AB5" s="242">
        <f>Q5*1.372</f>
        <v>0.38815766500000004</v>
      </c>
      <c r="AC5" s="245">
        <f>P5*1.422</f>
        <v>0.80460670499999998</v>
      </c>
      <c r="AD5" s="246">
        <f>Q5*1.422</f>
        <v>0.40230335249999999</v>
      </c>
      <c r="AE5" s="249">
        <f>P5*1.452</f>
        <v>0.82158153</v>
      </c>
      <c r="AF5" s="250">
        <f>Q5*1.452</f>
        <v>0.410790765</v>
      </c>
    </row>
    <row r="6" spans="1:32" ht="20.25" x14ac:dyDescent="0.3">
      <c r="A6" s="402" t="s">
        <v>47</v>
      </c>
      <c r="B6" s="403"/>
      <c r="C6" s="404"/>
      <c r="D6" s="36">
        <v>0.18252499999999999</v>
      </c>
      <c r="E6" s="37">
        <v>9.1262999999999997E-2</v>
      </c>
      <c r="F6" s="24">
        <f>D6*1.09</f>
        <v>0.19895225</v>
      </c>
      <c r="G6" s="25">
        <f t="shared" ref="G6:G8" si="2">E6*1.09</f>
        <v>9.9476670000000003E-2</v>
      </c>
      <c r="H6" s="24">
        <f>D6*1.14</f>
        <v>0.20807849999999997</v>
      </c>
      <c r="I6" s="25">
        <f t="shared" ref="I6:I8" si="3">E6*1.14</f>
        <v>0.10403981999999999</v>
      </c>
      <c r="J6" s="24">
        <f>D6*1.2</f>
        <v>0.21902999999999997</v>
      </c>
      <c r="K6" s="25">
        <f t="shared" ref="K6:K8" si="4">E6*1.2</f>
        <v>0.10951559999999999</v>
      </c>
      <c r="L6" s="24">
        <f>D6*1.28</f>
        <v>0.23363200000000001</v>
      </c>
      <c r="M6" s="25">
        <f t="shared" ref="M6:M8" si="5">E6*1.28</f>
        <v>0.11681664</v>
      </c>
      <c r="N6" s="24">
        <f>D6*1.4</f>
        <v>0.25553499999999996</v>
      </c>
      <c r="O6" s="25">
        <f t="shared" ref="O6:O8" si="6">E6*1.4</f>
        <v>0.1277682</v>
      </c>
      <c r="P6" s="27">
        <f t="shared" si="0"/>
        <v>0.28291375000000002</v>
      </c>
      <c r="Q6" s="28">
        <f t="shared" si="0"/>
        <v>0.14145764999999999</v>
      </c>
      <c r="R6" s="395"/>
      <c r="S6" s="24">
        <f t="shared" si="1"/>
        <v>0.30837598750000006</v>
      </c>
      <c r="T6" s="25">
        <f t="shared" si="1"/>
        <v>0.15418883850000001</v>
      </c>
      <c r="U6" s="24">
        <f t="shared" ref="U6:V9" si="7">P6*1.19</f>
        <v>0.33666736250000001</v>
      </c>
      <c r="V6" s="25">
        <f t="shared" si="7"/>
        <v>0.16833460349999999</v>
      </c>
      <c r="W6" s="24">
        <f t="shared" ref="W6:X9" si="8">P6*1.232</f>
        <v>0.34854974</v>
      </c>
      <c r="X6" s="25">
        <f t="shared" si="8"/>
        <v>0.17427582479999998</v>
      </c>
      <c r="Y6" s="24">
        <f t="shared" ref="Y6:Z9" si="9">P6*1.322</f>
        <v>0.37401197750000004</v>
      </c>
      <c r="Z6" s="42">
        <f t="shared" si="9"/>
        <v>0.1870070133</v>
      </c>
      <c r="AA6" s="243">
        <f t="shared" ref="AA6:AA9" si="10">P6*1.372</f>
        <v>0.38815766500000004</v>
      </c>
      <c r="AB6" s="244">
        <f t="shared" ref="AB6:AB8" si="11">Q6*1.372</f>
        <v>0.19407989580000001</v>
      </c>
      <c r="AC6" s="247">
        <f t="shared" ref="AC6:AC9" si="12">P6*1.422</f>
        <v>0.40230335249999999</v>
      </c>
      <c r="AD6" s="248">
        <f t="shared" ref="AD6:AD8" si="13">Q6*1.422</f>
        <v>0.20115277829999997</v>
      </c>
      <c r="AE6" s="251">
        <f t="shared" ref="AE6:AE9" si="14">P6*1.452</f>
        <v>0.410790765</v>
      </c>
      <c r="AF6" s="252">
        <f t="shared" ref="AF6:AF8" si="15">Q6*1.452</f>
        <v>0.20539650779999999</v>
      </c>
    </row>
    <row r="7" spans="1:32" ht="20.25" x14ac:dyDescent="0.3">
      <c r="A7" s="402" t="s">
        <v>48</v>
      </c>
      <c r="B7" s="403"/>
      <c r="C7" s="404"/>
      <c r="D7" s="36">
        <v>9.6243999999999996E-2</v>
      </c>
      <c r="E7" s="37">
        <v>4.8121999999999998E-2</v>
      </c>
      <c r="F7" s="24">
        <f>D7*1.09</f>
        <v>0.10490596000000001</v>
      </c>
      <c r="G7" s="25">
        <f t="shared" si="2"/>
        <v>5.2452980000000003E-2</v>
      </c>
      <c r="H7" s="24">
        <f>D7*1.14</f>
        <v>0.10971815999999998</v>
      </c>
      <c r="I7" s="25">
        <f t="shared" si="3"/>
        <v>5.4859079999999991E-2</v>
      </c>
      <c r="J7" s="24">
        <f>D7*1.2</f>
        <v>0.11549279999999999</v>
      </c>
      <c r="K7" s="25">
        <f t="shared" si="4"/>
        <v>5.7746399999999996E-2</v>
      </c>
      <c r="L7" s="24">
        <f>D7*1.28</f>
        <v>0.12319231999999999</v>
      </c>
      <c r="M7" s="25">
        <f t="shared" si="5"/>
        <v>6.1596159999999997E-2</v>
      </c>
      <c r="N7" s="24">
        <f>D7*1.4</f>
        <v>0.13474159999999999</v>
      </c>
      <c r="O7" s="25">
        <f t="shared" si="6"/>
        <v>6.7370799999999995E-2</v>
      </c>
      <c r="P7" s="27">
        <f t="shared" si="0"/>
        <v>0.14917820000000001</v>
      </c>
      <c r="Q7" s="28">
        <f t="shared" si="0"/>
        <v>7.4589100000000005E-2</v>
      </c>
      <c r="R7" s="395"/>
      <c r="S7" s="24">
        <f t="shared" si="1"/>
        <v>0.16260423800000001</v>
      </c>
      <c r="T7" s="25">
        <f t="shared" si="1"/>
        <v>8.1302119000000006E-2</v>
      </c>
      <c r="U7" s="24">
        <f t="shared" si="7"/>
        <v>0.17752205800000001</v>
      </c>
      <c r="V7" s="25">
        <f t="shared" si="7"/>
        <v>8.8761029000000005E-2</v>
      </c>
      <c r="W7" s="24">
        <f t="shared" si="8"/>
        <v>0.1837875424</v>
      </c>
      <c r="X7" s="25">
        <f t="shared" si="8"/>
        <v>9.1893771200000002E-2</v>
      </c>
      <c r="Y7" s="24">
        <f t="shared" si="9"/>
        <v>0.19721358040000003</v>
      </c>
      <c r="Z7" s="42">
        <f t="shared" si="9"/>
        <v>9.8606790200000016E-2</v>
      </c>
      <c r="AA7" s="243">
        <f t="shared" si="10"/>
        <v>0.20467249040000002</v>
      </c>
      <c r="AB7" s="244">
        <f t="shared" si="11"/>
        <v>0.10233624520000001</v>
      </c>
      <c r="AC7" s="247">
        <f t="shared" si="12"/>
        <v>0.2121314004</v>
      </c>
      <c r="AD7" s="248">
        <f t="shared" si="13"/>
        <v>0.1060657002</v>
      </c>
      <c r="AE7" s="251">
        <f t="shared" si="14"/>
        <v>0.21660674640000002</v>
      </c>
      <c r="AF7" s="252">
        <f t="shared" si="15"/>
        <v>0.10830337320000001</v>
      </c>
    </row>
    <row r="8" spans="1:32" ht="20.25" x14ac:dyDescent="0.3">
      <c r="A8" s="402" t="s">
        <v>49</v>
      </c>
      <c r="B8" s="403"/>
      <c r="C8" s="404"/>
      <c r="D8" s="36">
        <v>1.6708000000000001E-2</v>
      </c>
      <c r="E8" s="37">
        <v>8.3540000000000003E-3</v>
      </c>
      <c r="F8" s="24">
        <f>D8*1.09</f>
        <v>1.8211720000000001E-2</v>
      </c>
      <c r="G8" s="25">
        <f t="shared" si="2"/>
        <v>9.1058600000000003E-3</v>
      </c>
      <c r="H8" s="24">
        <f>D8*1.14</f>
        <v>1.9047120000000001E-2</v>
      </c>
      <c r="I8" s="25">
        <f t="shared" si="3"/>
        <v>9.5235600000000004E-3</v>
      </c>
      <c r="J8" s="24">
        <f>D8*1.2</f>
        <v>2.0049600000000001E-2</v>
      </c>
      <c r="K8" s="25">
        <f t="shared" si="4"/>
        <v>1.00248E-2</v>
      </c>
      <c r="L8" s="24">
        <f>D8*1.28</f>
        <v>2.1386240000000001E-2</v>
      </c>
      <c r="M8" s="25">
        <f t="shared" si="5"/>
        <v>1.069312E-2</v>
      </c>
      <c r="N8" s="24">
        <f>D8*1.4</f>
        <v>2.3391200000000001E-2</v>
      </c>
      <c r="O8" s="25">
        <f t="shared" si="6"/>
        <v>1.16956E-2</v>
      </c>
      <c r="P8" s="27">
        <f t="shared" si="0"/>
        <v>2.5897400000000001E-2</v>
      </c>
      <c r="Q8" s="28">
        <f t="shared" si="0"/>
        <v>1.29487E-2</v>
      </c>
      <c r="R8" s="395"/>
      <c r="S8" s="24">
        <f t="shared" si="1"/>
        <v>2.8228166000000002E-2</v>
      </c>
      <c r="T8" s="25">
        <f t="shared" si="1"/>
        <v>1.4114083000000001E-2</v>
      </c>
      <c r="U8" s="24">
        <f t="shared" si="7"/>
        <v>3.0817905999999999E-2</v>
      </c>
      <c r="V8" s="25">
        <f t="shared" si="7"/>
        <v>1.5408953E-2</v>
      </c>
      <c r="W8" s="24">
        <f t="shared" si="8"/>
        <v>3.1905596799999998E-2</v>
      </c>
      <c r="X8" s="25">
        <f t="shared" si="8"/>
        <v>1.5952798399999999E-2</v>
      </c>
      <c r="Y8" s="24">
        <f t="shared" si="9"/>
        <v>3.4236362800000003E-2</v>
      </c>
      <c r="Z8" s="42">
        <f t="shared" si="9"/>
        <v>1.7118181400000002E-2</v>
      </c>
      <c r="AA8" s="243">
        <f t="shared" si="10"/>
        <v>3.5531232800000007E-2</v>
      </c>
      <c r="AB8" s="244">
        <f t="shared" si="11"/>
        <v>1.7765616400000003E-2</v>
      </c>
      <c r="AC8" s="247">
        <f t="shared" si="12"/>
        <v>3.6826102799999996E-2</v>
      </c>
      <c r="AD8" s="248">
        <f t="shared" si="13"/>
        <v>1.8413051399999998E-2</v>
      </c>
      <c r="AE8" s="251">
        <f t="shared" si="14"/>
        <v>3.7603024800000003E-2</v>
      </c>
      <c r="AF8" s="252">
        <f t="shared" si="15"/>
        <v>1.8801512400000001E-2</v>
      </c>
    </row>
    <row r="9" spans="1:32" ht="20.25" x14ac:dyDescent="0.3">
      <c r="A9" s="402" t="s">
        <v>50</v>
      </c>
      <c r="B9" s="403"/>
      <c r="C9" s="404"/>
      <c r="D9" s="36">
        <v>4.2120999999999999E-2</v>
      </c>
      <c r="E9" s="37"/>
      <c r="F9" s="24">
        <f>D9*1.09</f>
        <v>4.5911890000000004E-2</v>
      </c>
      <c r="G9" s="25"/>
      <c r="H9" s="24">
        <f>D9*1.14</f>
        <v>4.8017939999999995E-2</v>
      </c>
      <c r="I9" s="40"/>
      <c r="J9" s="24">
        <f>D9*1.2</f>
        <v>5.0545199999999998E-2</v>
      </c>
      <c r="K9" s="40"/>
      <c r="L9" s="24">
        <f>D9*1.28</f>
        <v>5.3914879999999998E-2</v>
      </c>
      <c r="M9" s="17"/>
      <c r="N9" s="24">
        <f>D9*1.4</f>
        <v>5.8969399999999991E-2</v>
      </c>
      <c r="O9" s="40"/>
      <c r="P9" s="27">
        <f>D9*1.55</f>
        <v>6.528755E-2</v>
      </c>
      <c r="Q9" s="28"/>
      <c r="R9" s="395"/>
      <c r="S9" s="24">
        <f>P9*1.09</f>
        <v>7.11634295E-2</v>
      </c>
      <c r="T9" s="40"/>
      <c r="U9" s="24">
        <f t="shared" si="7"/>
        <v>7.7692184499999997E-2</v>
      </c>
      <c r="V9" s="25">
        <f t="shared" si="7"/>
        <v>0</v>
      </c>
      <c r="W9" s="24">
        <f t="shared" si="8"/>
        <v>8.0434261600000001E-2</v>
      </c>
      <c r="X9" s="25">
        <f t="shared" si="8"/>
        <v>0</v>
      </c>
      <c r="Y9" s="24">
        <f t="shared" si="9"/>
        <v>8.6310141100000001E-2</v>
      </c>
      <c r="Z9" s="42">
        <f t="shared" si="9"/>
        <v>0</v>
      </c>
      <c r="AA9" s="243">
        <f t="shared" si="10"/>
        <v>8.95745186E-2</v>
      </c>
      <c r="AB9" s="244"/>
      <c r="AC9" s="247">
        <f t="shared" si="12"/>
        <v>9.2838896099999998E-2</v>
      </c>
      <c r="AD9" s="248"/>
      <c r="AE9" s="251">
        <f t="shared" si="14"/>
        <v>9.4797522600000003E-2</v>
      </c>
      <c r="AF9" s="252"/>
    </row>
    <row r="10" spans="1:32" ht="16.5" customHeight="1" x14ac:dyDescent="0.25">
      <c r="A10" s="414" t="s">
        <v>51</v>
      </c>
      <c r="B10" s="415"/>
      <c r="C10" s="415"/>
      <c r="D10" s="405">
        <v>0.77223200000000003</v>
      </c>
      <c r="E10" s="37"/>
      <c r="F10" s="386">
        <f t="shared" ref="F10" si="16">D10*1.09</f>
        <v>0.84173288000000013</v>
      </c>
      <c r="G10" s="406"/>
      <c r="H10" s="386">
        <f t="shared" ref="H10:H11" si="17">D10*1.14</f>
        <v>0.88034447999999998</v>
      </c>
      <c r="I10" s="393"/>
      <c r="J10" s="386">
        <f t="shared" ref="J10" si="18">D10*1.2</f>
        <v>0.92667840000000001</v>
      </c>
      <c r="K10" s="393"/>
      <c r="L10" s="386">
        <f t="shared" ref="L10" si="19">D10*1.28</f>
        <v>0.98845696000000005</v>
      </c>
      <c r="M10" s="384"/>
      <c r="N10" s="386">
        <f t="shared" ref="N10" si="20">D10*1.4</f>
        <v>1.0811248</v>
      </c>
      <c r="O10" s="393"/>
      <c r="P10" s="410">
        <f>D10*1.55</f>
        <v>1.1969596</v>
      </c>
      <c r="Q10" s="412"/>
      <c r="R10" s="395"/>
      <c r="S10" s="386">
        <f>P10*1.09</f>
        <v>1.3046859640000001</v>
      </c>
      <c r="T10" s="393"/>
      <c r="U10" s="386">
        <f>P10*1.19</f>
        <v>1.424381924</v>
      </c>
      <c r="V10" s="393"/>
      <c r="W10" s="386">
        <f>P10*1.232</f>
        <v>1.4746542272000001</v>
      </c>
      <c r="X10" s="384"/>
      <c r="Y10" s="386">
        <f>P10*1.322</f>
        <v>1.5823805912000002</v>
      </c>
      <c r="Z10" s="388"/>
      <c r="AA10" s="429">
        <f>P10*1.372</f>
        <v>1.6422285712000002</v>
      </c>
      <c r="AB10" s="431"/>
      <c r="AC10" s="433">
        <f>P10*1.422</f>
        <v>1.7020765512</v>
      </c>
      <c r="AD10" s="435"/>
      <c r="AE10" s="451">
        <f>P10*1.452</f>
        <v>1.7379853392</v>
      </c>
      <c r="AF10" s="453"/>
    </row>
    <row r="11" spans="1:32" ht="16.5" customHeight="1" thickBot="1" x14ac:dyDescent="0.3">
      <c r="A11" s="390" t="s">
        <v>52</v>
      </c>
      <c r="B11" s="391"/>
      <c r="C11" s="391"/>
      <c r="D11" s="392"/>
      <c r="E11" s="41"/>
      <c r="F11" s="392"/>
      <c r="G11" s="385"/>
      <c r="H11" s="392">
        <f t="shared" si="17"/>
        <v>0</v>
      </c>
      <c r="I11" s="385"/>
      <c r="J11" s="392"/>
      <c r="K11" s="385"/>
      <c r="L11" s="392"/>
      <c r="M11" s="385"/>
      <c r="N11" s="387"/>
      <c r="O11" s="437"/>
      <c r="P11" s="411">
        <f>M11*1.14</f>
        <v>0</v>
      </c>
      <c r="Q11" s="413"/>
      <c r="R11" s="396"/>
      <c r="S11" s="392"/>
      <c r="T11" s="385"/>
      <c r="U11" s="392"/>
      <c r="V11" s="385"/>
      <c r="W11" s="392"/>
      <c r="X11" s="385"/>
      <c r="Y11" s="387"/>
      <c r="Z11" s="389"/>
      <c r="AA11" s="430"/>
      <c r="AB11" s="432"/>
      <c r="AC11" s="434"/>
      <c r="AD11" s="436"/>
      <c r="AE11" s="452"/>
      <c r="AF11" s="454"/>
    </row>
    <row r="12" spans="1:32" ht="15.75" thickTop="1" x14ac:dyDescent="0.25">
      <c r="A12" s="424"/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5"/>
      <c r="AB12" s="425"/>
      <c r="AC12" s="425"/>
      <c r="AD12" s="425"/>
      <c r="AE12" s="425"/>
      <c r="AF12" s="425"/>
    </row>
    <row r="13" spans="1:32" ht="15.75" thickBot="1" x14ac:dyDescent="0.3"/>
    <row r="14" spans="1:32" ht="21.75" thickTop="1" x14ac:dyDescent="0.35">
      <c r="A14" s="441" t="s">
        <v>34</v>
      </c>
      <c r="B14" s="442"/>
      <c r="C14" s="442"/>
      <c r="D14" s="442"/>
      <c r="E14" s="442"/>
      <c r="F14" s="442"/>
      <c r="G14" s="442"/>
      <c r="H14" s="442"/>
      <c r="I14" s="442"/>
      <c r="J14" s="442"/>
      <c r="K14" s="442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25"/>
      <c r="AB14" s="425"/>
      <c r="AC14" s="425"/>
      <c r="AD14" s="425"/>
      <c r="AE14" s="425"/>
      <c r="AF14" s="444"/>
    </row>
    <row r="15" spans="1:32" ht="21.75" thickBot="1" x14ac:dyDescent="0.4">
      <c r="A15" s="445" t="s">
        <v>35</v>
      </c>
      <c r="B15" s="446"/>
      <c r="C15" s="446"/>
      <c r="D15" s="446"/>
      <c r="E15" s="446"/>
      <c r="F15" s="446"/>
      <c r="G15" s="446"/>
      <c r="H15" s="446"/>
      <c r="I15" s="446"/>
      <c r="J15" s="446"/>
      <c r="K15" s="446"/>
      <c r="L15" s="446"/>
      <c r="M15" s="446"/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7"/>
      <c r="AB15" s="447"/>
      <c r="AC15" s="447"/>
      <c r="AD15" s="447"/>
      <c r="AE15" s="447"/>
      <c r="AF15" s="448"/>
    </row>
    <row r="16" spans="1:32" ht="39" customHeight="1" thickTop="1" thickBot="1" x14ac:dyDescent="0.3">
      <c r="A16" s="438" t="s">
        <v>36</v>
      </c>
      <c r="B16" s="276"/>
      <c r="C16" s="276"/>
      <c r="D16" s="408" t="s">
        <v>37</v>
      </c>
      <c r="E16" s="409"/>
      <c r="F16" s="408" t="s">
        <v>38</v>
      </c>
      <c r="G16" s="409"/>
      <c r="H16" s="408" t="s">
        <v>39</v>
      </c>
      <c r="I16" s="409"/>
      <c r="J16" s="408" t="s">
        <v>40</v>
      </c>
      <c r="K16" s="409"/>
      <c r="L16" s="408" t="s">
        <v>41</v>
      </c>
      <c r="M16" s="409"/>
      <c r="N16" s="408" t="s">
        <v>42</v>
      </c>
      <c r="O16" s="409"/>
      <c r="P16" s="408" t="s">
        <v>84</v>
      </c>
      <c r="Q16" s="409"/>
      <c r="R16" s="455"/>
      <c r="S16" s="408" t="s">
        <v>43</v>
      </c>
      <c r="T16" s="409"/>
      <c r="U16" s="408" t="s">
        <v>58</v>
      </c>
      <c r="V16" s="409"/>
      <c r="W16" s="408" t="s">
        <v>59</v>
      </c>
      <c r="X16" s="409"/>
      <c r="Y16" s="408" t="s">
        <v>62</v>
      </c>
      <c r="Z16" s="409"/>
      <c r="AA16" s="382" t="s">
        <v>70</v>
      </c>
      <c r="AB16" s="383"/>
      <c r="AC16" s="382" t="s">
        <v>71</v>
      </c>
      <c r="AD16" s="383"/>
      <c r="AE16" s="449" t="s">
        <v>81</v>
      </c>
      <c r="AF16" s="450"/>
    </row>
    <row r="17" spans="1:32" ht="20.25" thickTop="1" thickBot="1" x14ac:dyDescent="0.35">
      <c r="A17" s="397" t="s">
        <v>23</v>
      </c>
      <c r="B17" s="398"/>
      <c r="C17" s="398"/>
      <c r="D17" s="1" t="s">
        <v>44</v>
      </c>
      <c r="E17" s="2" t="s">
        <v>45</v>
      </c>
      <c r="F17" s="3" t="s">
        <v>44</v>
      </c>
      <c r="G17" s="4" t="s">
        <v>45</v>
      </c>
      <c r="H17" s="5" t="s">
        <v>44</v>
      </c>
      <c r="I17" s="6" t="s">
        <v>45</v>
      </c>
      <c r="J17" s="5" t="s">
        <v>44</v>
      </c>
      <c r="K17" s="6" t="s">
        <v>45</v>
      </c>
      <c r="L17" s="5" t="s">
        <v>44</v>
      </c>
      <c r="M17" s="6" t="s">
        <v>45</v>
      </c>
      <c r="N17" s="5" t="s">
        <v>44</v>
      </c>
      <c r="O17" s="6" t="s">
        <v>45</v>
      </c>
      <c r="P17" s="5" t="s">
        <v>44</v>
      </c>
      <c r="Q17" s="6" t="s">
        <v>45</v>
      </c>
      <c r="R17" s="456"/>
      <c r="S17" s="5" t="s">
        <v>44</v>
      </c>
      <c r="T17" s="6" t="s">
        <v>45</v>
      </c>
      <c r="U17" s="5" t="s">
        <v>44</v>
      </c>
      <c r="V17" s="6" t="s">
        <v>45</v>
      </c>
      <c r="W17" s="5" t="s">
        <v>44</v>
      </c>
      <c r="X17" s="6" t="s">
        <v>45</v>
      </c>
      <c r="Y17" s="5" t="s">
        <v>44</v>
      </c>
      <c r="Z17" s="6" t="s">
        <v>45</v>
      </c>
      <c r="AA17" s="5" t="s">
        <v>44</v>
      </c>
      <c r="AB17" s="6" t="s">
        <v>45</v>
      </c>
      <c r="AC17" s="5" t="s">
        <v>44</v>
      </c>
      <c r="AD17" s="6" t="s">
        <v>45</v>
      </c>
      <c r="AE17" s="5" t="s">
        <v>44</v>
      </c>
      <c r="AF17" s="6" t="s">
        <v>45</v>
      </c>
    </row>
    <row r="18" spans="1:32" ht="21" thickTop="1" x14ac:dyDescent="0.3">
      <c r="A18" s="399" t="s">
        <v>46</v>
      </c>
      <c r="B18" s="400"/>
      <c r="C18" s="401"/>
      <c r="D18" s="34">
        <v>0.36504999999999999</v>
      </c>
      <c r="E18" s="35">
        <v>0.18252499999999999</v>
      </c>
      <c r="F18" s="19">
        <f>D18*1.09</f>
        <v>0.39790449999999999</v>
      </c>
      <c r="G18" s="20">
        <f>E18*1.09</f>
        <v>0.19895225</v>
      </c>
      <c r="H18" s="19">
        <f>D18*1.14</f>
        <v>0.41615699999999994</v>
      </c>
      <c r="I18" s="20">
        <f>E18*1.14</f>
        <v>0.20807849999999997</v>
      </c>
      <c r="J18" s="19">
        <f>D18*1.2</f>
        <v>0.43805999999999995</v>
      </c>
      <c r="K18" s="20">
        <f>E18*1.2</f>
        <v>0.21902999999999997</v>
      </c>
      <c r="L18" s="19">
        <f>D18*1.28</f>
        <v>0.46726400000000001</v>
      </c>
      <c r="M18" s="20">
        <f>E18*1.28</f>
        <v>0.23363200000000001</v>
      </c>
      <c r="N18" s="19">
        <f>D18*1.4</f>
        <v>0.51106999999999991</v>
      </c>
      <c r="O18" s="20">
        <f>E18*1.4</f>
        <v>0.25553499999999996</v>
      </c>
      <c r="P18" s="22">
        <f t="shared" ref="P18:Q20" si="21">D18*1.55</f>
        <v>0.56582750000000004</v>
      </c>
      <c r="Q18" s="23">
        <f t="shared" si="21"/>
        <v>0.28291375000000002</v>
      </c>
      <c r="R18" s="456"/>
      <c r="S18" s="19">
        <f t="shared" ref="S18:T20" si="22">P18*1.09</f>
        <v>0.61675197500000012</v>
      </c>
      <c r="T18" s="20">
        <f t="shared" si="22"/>
        <v>0.30837598750000006</v>
      </c>
      <c r="U18" s="19">
        <f>P18*1.19</f>
        <v>0.67333472500000002</v>
      </c>
      <c r="V18" s="21">
        <f>Q18*1.19</f>
        <v>0.33666736250000001</v>
      </c>
      <c r="W18" s="19">
        <f>P18*1.232</f>
        <v>0.69709947999999999</v>
      </c>
      <c r="X18" s="20">
        <f>Q18*1.232</f>
        <v>0.34854974</v>
      </c>
      <c r="Y18" s="253">
        <f>P18*1.322</f>
        <v>0.74802395500000007</v>
      </c>
      <c r="Z18" s="254">
        <f>Q18*1.322</f>
        <v>0.37401197750000004</v>
      </c>
      <c r="AA18" s="241">
        <f>P18*1.372</f>
        <v>0.77631533000000008</v>
      </c>
      <c r="AB18" s="242">
        <f>Q18*1.372</f>
        <v>0.38815766500000004</v>
      </c>
      <c r="AC18" s="44">
        <f>P18*1.422</f>
        <v>0.80460670499999998</v>
      </c>
      <c r="AD18" s="45">
        <f>Q18*1.422</f>
        <v>0.40230335249999999</v>
      </c>
      <c r="AE18" s="249">
        <f>P18*1.452</f>
        <v>0.82158153</v>
      </c>
      <c r="AF18" s="250">
        <f>Q18*1.452</f>
        <v>0.410790765</v>
      </c>
    </row>
    <row r="19" spans="1:32" ht="20.25" x14ac:dyDescent="0.3">
      <c r="A19" s="402" t="s">
        <v>47</v>
      </c>
      <c r="B19" s="403"/>
      <c r="C19" s="404"/>
      <c r="D19" s="36">
        <v>0.18252499999999999</v>
      </c>
      <c r="E19" s="37">
        <v>9.1262999999999997E-2</v>
      </c>
      <c r="F19" s="24">
        <f>D19*1.09</f>
        <v>0.19895225</v>
      </c>
      <c r="G19" s="54">
        <f t="shared" ref="G19:G20" si="23">E19*1.09</f>
        <v>9.9476670000000003E-2</v>
      </c>
      <c r="H19" s="24">
        <f>D19*1.14</f>
        <v>0.20807849999999997</v>
      </c>
      <c r="I19" s="54">
        <f t="shared" ref="I19:I20" si="24">E19*1.14</f>
        <v>0.10403981999999999</v>
      </c>
      <c r="J19" s="24">
        <f>D19*1.2</f>
        <v>0.21902999999999997</v>
      </c>
      <c r="K19" s="54">
        <f t="shared" ref="K19:K20" si="25">E19*1.2</f>
        <v>0.10951559999999999</v>
      </c>
      <c r="L19" s="24">
        <f>D19*1.28</f>
        <v>0.23363200000000001</v>
      </c>
      <c r="M19" s="54">
        <f t="shared" ref="M19:M20" si="26">E19*1.28</f>
        <v>0.11681664</v>
      </c>
      <c r="N19" s="24">
        <f>D19*1.4</f>
        <v>0.25553499999999996</v>
      </c>
      <c r="O19" s="54">
        <f t="shared" ref="O19:O20" si="27">E19*1.4</f>
        <v>0.1277682</v>
      </c>
      <c r="P19" s="27">
        <f t="shared" si="21"/>
        <v>0.28291375000000002</v>
      </c>
      <c r="Q19" s="28">
        <f t="shared" si="21"/>
        <v>0.14145764999999999</v>
      </c>
      <c r="R19" s="456"/>
      <c r="S19" s="24">
        <f t="shared" si="22"/>
        <v>0.30837598750000006</v>
      </c>
      <c r="T19" s="54">
        <f t="shared" si="22"/>
        <v>0.15418883850000001</v>
      </c>
      <c r="U19" s="24">
        <f t="shared" ref="U19:U20" si="28">P19*1.19</f>
        <v>0.33666736250000001</v>
      </c>
      <c r="V19" s="26">
        <f t="shared" ref="V19:V20" si="29">Q19*1.19</f>
        <v>0.16833460349999999</v>
      </c>
      <c r="W19" s="24">
        <f t="shared" ref="W19:X20" si="30">P19*1.232</f>
        <v>0.34854974</v>
      </c>
      <c r="X19" s="54">
        <f t="shared" si="30"/>
        <v>0.17427582479999998</v>
      </c>
      <c r="Y19" s="255">
        <f t="shared" ref="Y19:Z20" si="31">P19*1.322</f>
        <v>0.37401197750000004</v>
      </c>
      <c r="Z19" s="256">
        <f t="shared" si="31"/>
        <v>0.1870070133</v>
      </c>
      <c r="AA19" s="243">
        <f t="shared" ref="AA19:AA20" si="32">P19*1.372</f>
        <v>0.38815766500000004</v>
      </c>
      <c r="AB19" s="244">
        <f>Q19*1.372</f>
        <v>0.19407989580000001</v>
      </c>
      <c r="AC19" s="46">
        <f t="shared" ref="AC19:AC20" si="33">P19*1.422</f>
        <v>0.40230335249999999</v>
      </c>
      <c r="AD19" s="47">
        <f t="shared" ref="AD19:AD20" si="34">Q19*1.422</f>
        <v>0.20115277829999997</v>
      </c>
      <c r="AE19" s="251">
        <f t="shared" ref="AE19" si="35">P19*1.452</f>
        <v>0.410790765</v>
      </c>
      <c r="AF19" s="252">
        <f t="shared" ref="AF19:AF20" si="36">Q19*1.452</f>
        <v>0.20539650779999999</v>
      </c>
    </row>
    <row r="20" spans="1:32" ht="21" thickBot="1" x14ac:dyDescent="0.35">
      <c r="A20" s="426" t="s">
        <v>49</v>
      </c>
      <c r="B20" s="427"/>
      <c r="C20" s="428"/>
      <c r="D20" s="38">
        <v>1.6708000000000001E-2</v>
      </c>
      <c r="E20" s="39">
        <v>8.3540000000000003E-3</v>
      </c>
      <c r="F20" s="29">
        <f>D20*1.09</f>
        <v>1.8211720000000001E-2</v>
      </c>
      <c r="G20" s="30">
        <f t="shared" si="23"/>
        <v>9.1058600000000003E-3</v>
      </c>
      <c r="H20" s="29">
        <f>D20*1.14</f>
        <v>1.9047120000000001E-2</v>
      </c>
      <c r="I20" s="30">
        <f t="shared" si="24"/>
        <v>9.5235600000000004E-3</v>
      </c>
      <c r="J20" s="29">
        <f>D20*1.2</f>
        <v>2.0049600000000001E-2</v>
      </c>
      <c r="K20" s="30">
        <f t="shared" si="25"/>
        <v>1.00248E-2</v>
      </c>
      <c r="L20" s="29">
        <f>D20*1.28</f>
        <v>2.1386240000000001E-2</v>
      </c>
      <c r="M20" s="30">
        <f t="shared" si="26"/>
        <v>1.069312E-2</v>
      </c>
      <c r="N20" s="29">
        <f>D20*1.4</f>
        <v>2.3391200000000001E-2</v>
      </c>
      <c r="O20" s="30">
        <f t="shared" si="27"/>
        <v>1.16956E-2</v>
      </c>
      <c r="P20" s="32">
        <f t="shared" si="21"/>
        <v>2.5897400000000001E-2</v>
      </c>
      <c r="Q20" s="33">
        <f t="shared" si="21"/>
        <v>1.29487E-2</v>
      </c>
      <c r="R20" s="456"/>
      <c r="S20" s="29">
        <f t="shared" si="22"/>
        <v>2.8228166000000002E-2</v>
      </c>
      <c r="T20" s="30">
        <f t="shared" si="22"/>
        <v>1.4114083000000001E-2</v>
      </c>
      <c r="U20" s="29">
        <f t="shared" si="28"/>
        <v>3.0817905999999999E-2</v>
      </c>
      <c r="V20" s="31">
        <f t="shared" si="29"/>
        <v>1.5408953E-2</v>
      </c>
      <c r="W20" s="29">
        <f t="shared" si="30"/>
        <v>3.1905596799999998E-2</v>
      </c>
      <c r="X20" s="30">
        <f t="shared" si="30"/>
        <v>1.5952798399999999E-2</v>
      </c>
      <c r="Y20" s="257">
        <f t="shared" si="31"/>
        <v>3.4236362800000003E-2</v>
      </c>
      <c r="Z20" s="258">
        <f t="shared" si="31"/>
        <v>1.7118181400000002E-2</v>
      </c>
      <c r="AA20" s="259">
        <f t="shared" si="32"/>
        <v>3.5531232800000007E-2</v>
      </c>
      <c r="AB20" s="260">
        <f>Q20*1.372</f>
        <v>1.7765616400000003E-2</v>
      </c>
      <c r="AC20" s="261">
        <f t="shared" si="33"/>
        <v>3.6826102799999996E-2</v>
      </c>
      <c r="AD20" s="262">
        <f t="shared" si="34"/>
        <v>1.8413051399999998E-2</v>
      </c>
      <c r="AE20" s="263">
        <f>P20*1.452</f>
        <v>3.7603024800000003E-2</v>
      </c>
      <c r="AF20" s="264">
        <f t="shared" si="36"/>
        <v>1.8801512400000001E-2</v>
      </c>
    </row>
    <row r="21" spans="1:32" ht="15.75" thickTop="1" x14ac:dyDescent="0.25">
      <c r="A21" s="439"/>
      <c r="B21" s="439"/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0"/>
      <c r="AF21" s="440"/>
    </row>
    <row r="23" spans="1:32" ht="15" customHeight="1" x14ac:dyDescent="0.25"/>
    <row r="24" spans="1:32" ht="15.75" customHeight="1" x14ac:dyDescent="0.25"/>
  </sheetData>
  <mergeCells count="77">
    <mergeCell ref="A21:AF21"/>
    <mergeCell ref="A14:AF14"/>
    <mergeCell ref="A15:AF15"/>
    <mergeCell ref="AE3:AF3"/>
    <mergeCell ref="AE10:AE11"/>
    <mergeCell ref="AF10:AF11"/>
    <mergeCell ref="AE16:AF16"/>
    <mergeCell ref="F16:G16"/>
    <mergeCell ref="H16:I16"/>
    <mergeCell ref="J16:K16"/>
    <mergeCell ref="L16:M16"/>
    <mergeCell ref="N16:O16"/>
    <mergeCell ref="P16:Q16"/>
    <mergeCell ref="R16:R20"/>
    <mergeCell ref="S16:T16"/>
    <mergeCell ref="W16:X16"/>
    <mergeCell ref="A1:AF1"/>
    <mergeCell ref="A2:AF2"/>
    <mergeCell ref="A12:AF12"/>
    <mergeCell ref="A19:C19"/>
    <mergeCell ref="A20:C20"/>
    <mergeCell ref="AA16:AB16"/>
    <mergeCell ref="AC16:AD16"/>
    <mergeCell ref="AA3:AB3"/>
    <mergeCell ref="AA10:AA11"/>
    <mergeCell ref="AB10:AB11"/>
    <mergeCell ref="AC3:AD3"/>
    <mergeCell ref="AC10:AC11"/>
    <mergeCell ref="AD10:AD11"/>
    <mergeCell ref="O10:O11"/>
    <mergeCell ref="A16:C16"/>
    <mergeCell ref="D16:E16"/>
    <mergeCell ref="Y16:Z16"/>
    <mergeCell ref="U16:V16"/>
    <mergeCell ref="A17:C17"/>
    <mergeCell ref="A18:C18"/>
    <mergeCell ref="T10:T11"/>
    <mergeCell ref="W10:W11"/>
    <mergeCell ref="I10:I11"/>
    <mergeCell ref="J10:J11"/>
    <mergeCell ref="K10:K11"/>
    <mergeCell ref="L10:L11"/>
    <mergeCell ref="M10:M11"/>
    <mergeCell ref="N10:N11"/>
    <mergeCell ref="P10:P11"/>
    <mergeCell ref="Q10:Q11"/>
    <mergeCell ref="S10:S11"/>
    <mergeCell ref="A10:C10"/>
    <mergeCell ref="D10:D11"/>
    <mergeCell ref="F10:F11"/>
    <mergeCell ref="G10:G11"/>
    <mergeCell ref="A3:C3"/>
    <mergeCell ref="D3:E3"/>
    <mergeCell ref="F3:G3"/>
    <mergeCell ref="X10:X11"/>
    <mergeCell ref="Y10:Y11"/>
    <mergeCell ref="Z10:Z11"/>
    <mergeCell ref="A11:C11"/>
    <mergeCell ref="U10:U11"/>
    <mergeCell ref="V10:V11"/>
    <mergeCell ref="H10:H11"/>
    <mergeCell ref="R3:R11"/>
    <mergeCell ref="S3:T3"/>
    <mergeCell ref="A4:C4"/>
    <mergeCell ref="A5:C5"/>
    <mergeCell ref="A6:C6"/>
    <mergeCell ref="A7:C7"/>
    <mergeCell ref="A8:C8"/>
    <mergeCell ref="A9:C9"/>
    <mergeCell ref="W3:X3"/>
    <mergeCell ref="Y3:Z3"/>
    <mergeCell ref="U3:V3"/>
    <mergeCell ref="H3:I3"/>
    <mergeCell ref="J3:K3"/>
    <mergeCell ref="L3:M3"/>
    <mergeCell ref="N3:O3"/>
    <mergeCell ref="P3:Q3"/>
  </mergeCells>
  <printOptions horizontalCentered="1" verticalCentered="1"/>
  <pageMargins left="0.11811023622047245" right="0.19685039370078741" top="0.15748031496062992" bottom="0.15748031496062992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Categorias</vt:lpstr>
      <vt:lpstr>Adicionales</vt:lpstr>
      <vt:lpstr>kilos, Litros y Kms.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cintia serrano</cp:lastModifiedBy>
  <cp:lastPrinted>2020-07-01T13:59:52Z</cp:lastPrinted>
  <dcterms:created xsi:type="dcterms:W3CDTF">2019-05-22T13:59:25Z</dcterms:created>
  <dcterms:modified xsi:type="dcterms:W3CDTF">2020-07-01T16:07:32Z</dcterms:modified>
</cp:coreProperties>
</file>